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Default Extension="jpeg" ContentType="image/jpeg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charts/chart1.xml" ContentType="application/vnd.openxmlformats-officedocument.drawingml.chart+xml"/>
  <Override PartName="/xl/calcChain.xml" ContentType="application/vnd.openxmlformats-officedocument.spreadsheetml.calcChain+xml"/>
  <Default Extension="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autoCompressPictures="0"/>
  <bookViews>
    <workbookView xWindow="0" yWindow="0" windowWidth="25600" windowHeight="14080" tabRatio="500" activeTab="2"/>
  </bookViews>
  <sheets>
    <sheet name="Raw" sheetId="4" r:id="rId1"/>
    <sheet name="Chart1" sheetId="8" r:id="rId2"/>
    <sheet name="Carbon final" sheetId="5" r:id="rId3"/>
    <sheet name="Nitrogen final" sheetId="6" r:id="rId4"/>
    <sheet name="CN final" sheetId="7" r:id="rId5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W29" i="5"/>
  <c r="V29"/>
  <c r="U29"/>
  <c r="T29"/>
  <c r="S29"/>
  <c r="R29"/>
  <c r="V22"/>
  <c r="U22"/>
  <c r="T22"/>
  <c r="S22"/>
  <c r="R22"/>
  <c r="T15"/>
  <c r="S15"/>
  <c r="R15"/>
  <c r="S8"/>
  <c r="T8"/>
  <c r="R8"/>
  <c r="G78"/>
  <c r="G74"/>
  <c r="G68"/>
  <c r="G64"/>
  <c r="G61"/>
  <c r="G57"/>
  <c r="G54"/>
  <c r="G51"/>
  <c r="G48"/>
  <c r="G45"/>
  <c r="G40"/>
  <c r="G37"/>
  <c r="G33"/>
  <c r="G30"/>
  <c r="G27"/>
  <c r="G24"/>
  <c r="G22"/>
  <c r="G19"/>
  <c r="G16"/>
  <c r="G14"/>
  <c r="G11"/>
  <c r="G8"/>
  <c r="G6"/>
  <c r="G4"/>
  <c r="K80" i="4"/>
  <c r="L75"/>
  <c r="O75"/>
  <c r="P75"/>
  <c r="L69"/>
  <c r="O69"/>
  <c r="P69"/>
  <c r="L65"/>
  <c r="O65"/>
  <c r="P65"/>
  <c r="L62"/>
  <c r="O62"/>
  <c r="P62"/>
  <c r="L58"/>
  <c r="O58"/>
  <c r="P58"/>
  <c r="L55"/>
  <c r="O55"/>
  <c r="P55"/>
  <c r="L52"/>
  <c r="O52"/>
  <c r="P52"/>
  <c r="L49"/>
  <c r="O49"/>
  <c r="P49"/>
  <c r="L46"/>
  <c r="O46"/>
  <c r="P46"/>
  <c r="L41"/>
  <c r="O41"/>
  <c r="P41"/>
  <c r="L38"/>
  <c r="O38"/>
  <c r="P38"/>
  <c r="L34"/>
  <c r="O34"/>
  <c r="P34"/>
  <c r="L31"/>
  <c r="O31"/>
  <c r="P31"/>
  <c r="L28"/>
  <c r="O28"/>
  <c r="P28"/>
  <c r="L25"/>
  <c r="O25"/>
  <c r="P25"/>
  <c r="L23"/>
  <c r="O23"/>
  <c r="P23"/>
  <c r="L20"/>
  <c r="O20"/>
  <c r="P20"/>
  <c r="L17"/>
  <c r="O17"/>
  <c r="P17"/>
  <c r="L15"/>
  <c r="O15"/>
  <c r="P15"/>
  <c r="L12"/>
  <c r="O12"/>
  <c r="P12"/>
  <c r="L9"/>
  <c r="O9"/>
  <c r="P9"/>
  <c r="L7"/>
  <c r="O7"/>
  <c r="P7"/>
  <c r="L5"/>
  <c r="O5"/>
  <c r="P5"/>
  <c r="L2"/>
  <c r="O2"/>
  <c r="P2"/>
  <c r="S8"/>
  <c r="S7"/>
  <c r="T7"/>
  <c r="L4"/>
  <c r="N4"/>
  <c r="P4"/>
  <c r="L6"/>
  <c r="N6"/>
  <c r="P6"/>
  <c r="L8"/>
  <c r="N8"/>
  <c r="P8"/>
  <c r="L10"/>
  <c r="N10"/>
  <c r="P10"/>
  <c r="L11"/>
  <c r="N11"/>
  <c r="P11"/>
  <c r="L13"/>
  <c r="N13"/>
  <c r="P13"/>
  <c r="L14"/>
  <c r="N14"/>
  <c r="P14"/>
  <c r="L16"/>
  <c r="N16"/>
  <c r="P16"/>
  <c r="L18"/>
  <c r="N18"/>
  <c r="P18"/>
  <c r="L19"/>
  <c r="N19"/>
  <c r="P19"/>
  <c r="L21"/>
  <c r="N21"/>
  <c r="P21"/>
  <c r="L22"/>
  <c r="N22"/>
  <c r="P22"/>
  <c r="L24"/>
  <c r="N24"/>
  <c r="P24"/>
  <c r="L26"/>
  <c r="N26"/>
  <c r="P26"/>
  <c r="L27"/>
  <c r="N27"/>
  <c r="P27"/>
  <c r="L29"/>
  <c r="N29"/>
  <c r="P29"/>
  <c r="L30"/>
  <c r="N30"/>
  <c r="P30"/>
  <c r="L32"/>
  <c r="N32"/>
  <c r="P32"/>
  <c r="L33"/>
  <c r="N33"/>
  <c r="P33"/>
  <c r="L35"/>
  <c r="N35"/>
  <c r="P35"/>
  <c r="L36"/>
  <c r="N36"/>
  <c r="P36"/>
  <c r="L37"/>
  <c r="N37"/>
  <c r="P37"/>
  <c r="L39"/>
  <c r="N39"/>
  <c r="P39"/>
  <c r="L40"/>
  <c r="N40"/>
  <c r="P40"/>
  <c r="L42"/>
  <c r="N42"/>
  <c r="P42"/>
  <c r="L43"/>
  <c r="N43"/>
  <c r="P43"/>
  <c r="L44"/>
  <c r="N44"/>
  <c r="P44"/>
  <c r="L45"/>
  <c r="N45"/>
  <c r="P45"/>
  <c r="L47"/>
  <c r="N47"/>
  <c r="P47"/>
  <c r="L48"/>
  <c r="N48"/>
  <c r="P48"/>
  <c r="L50"/>
  <c r="N50"/>
  <c r="P50"/>
  <c r="L51"/>
  <c r="N51"/>
  <c r="P51"/>
  <c r="L53"/>
  <c r="N53"/>
  <c r="P53"/>
  <c r="L54"/>
  <c r="N54"/>
  <c r="P54"/>
  <c r="L56"/>
  <c r="N56"/>
  <c r="P56"/>
  <c r="L57"/>
  <c r="N57"/>
  <c r="P57"/>
  <c r="L59"/>
  <c r="N59"/>
  <c r="P59"/>
  <c r="L60"/>
  <c r="N60"/>
  <c r="P60"/>
  <c r="L61"/>
  <c r="N61"/>
  <c r="P61"/>
  <c r="L63"/>
  <c r="N63"/>
  <c r="P63"/>
  <c r="L64"/>
  <c r="N64"/>
  <c r="P64"/>
  <c r="L66"/>
  <c r="N66"/>
  <c r="P66"/>
  <c r="L67"/>
  <c r="N67"/>
  <c r="P67"/>
  <c r="L68"/>
  <c r="N68"/>
  <c r="P68"/>
  <c r="L70"/>
  <c r="N70"/>
  <c r="P70"/>
  <c r="L71"/>
  <c r="N71"/>
  <c r="P71"/>
  <c r="L72"/>
  <c r="N72"/>
  <c r="P72"/>
  <c r="L73"/>
  <c r="N73"/>
  <c r="P73"/>
  <c r="L74"/>
  <c r="N74"/>
  <c r="P74"/>
  <c r="L76"/>
  <c r="N76"/>
  <c r="P76"/>
  <c r="L77"/>
  <c r="N77"/>
  <c r="P77"/>
  <c r="L78"/>
  <c r="N78"/>
  <c r="P78"/>
  <c r="L3"/>
  <c r="N3"/>
  <c r="P3"/>
  <c r="N5"/>
  <c r="N7"/>
  <c r="N9"/>
  <c r="N12"/>
  <c r="N15"/>
  <c r="N17"/>
  <c r="N20"/>
  <c r="N23"/>
  <c r="N25"/>
  <c r="N28"/>
  <c r="N31"/>
  <c r="N34"/>
  <c r="N38"/>
  <c r="N41"/>
  <c r="N46"/>
  <c r="N49"/>
  <c r="N52"/>
  <c r="N55"/>
  <c r="N58"/>
  <c r="N62"/>
  <c r="N65"/>
  <c r="N69"/>
  <c r="N75"/>
  <c r="N2"/>
  <c r="J3"/>
  <c r="J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2"/>
  <c r="S5"/>
  <c r="H78"/>
  <c r="H74"/>
  <c r="H68"/>
  <c r="S4"/>
  <c r="H54"/>
  <c r="H51"/>
  <c r="H48"/>
  <c r="H45"/>
  <c r="H40"/>
  <c r="H37"/>
  <c r="S3"/>
  <c r="H33"/>
  <c r="H30"/>
  <c r="H27"/>
  <c r="H24"/>
  <c r="H22"/>
  <c r="H19"/>
  <c r="S2"/>
  <c r="H16"/>
  <c r="H14"/>
  <c r="H11"/>
  <c r="H8"/>
  <c r="H6"/>
  <c r="H4"/>
</calcChain>
</file>

<file path=xl/sharedStrings.xml><?xml version="1.0" encoding="utf-8"?>
<sst xmlns="http://schemas.openxmlformats.org/spreadsheetml/2006/main" count="470" uniqueCount="60">
  <si>
    <t>Site</t>
  </si>
  <si>
    <t>Plot</t>
  </si>
  <si>
    <t>Transect</t>
  </si>
  <si>
    <t>B</t>
  </si>
  <si>
    <t>D</t>
  </si>
  <si>
    <t>K</t>
  </si>
  <si>
    <t>W</t>
  </si>
  <si>
    <t>Depth</t>
  </si>
  <si>
    <t>Complete?</t>
  </si>
  <si>
    <t>Adjusted weight</t>
  </si>
  <si>
    <t>%C</t>
  </si>
  <si>
    <t>%N</t>
  </si>
  <si>
    <t>C:N</t>
  </si>
  <si>
    <t>g of C</t>
  </si>
  <si>
    <t>g of C/m^2</t>
  </si>
  <si>
    <t>x</t>
  </si>
  <si>
    <t>(9 cm)</t>
  </si>
  <si>
    <t>Dry weight (g)</t>
  </si>
  <si>
    <t>avg weight</t>
  </si>
  <si>
    <t>Core length (cm)</t>
  </si>
  <si>
    <t>%C as %</t>
  </si>
  <si>
    <t>%N as %</t>
  </si>
  <si>
    <t>cup volume</t>
  </si>
  <si>
    <t>5 cm volume</t>
  </si>
  <si>
    <t>5cm adjust</t>
  </si>
  <si>
    <t>Starting Depth</t>
  </si>
  <si>
    <t>Ending depth</t>
  </si>
  <si>
    <t>Plot sum (g)</t>
  </si>
  <si>
    <t>g N/m^2</t>
  </si>
  <si>
    <t>Site</t>
    <phoneticPr fontId="5" type="noConversion"/>
  </si>
  <si>
    <t>0 - 5 cm</t>
    <phoneticPr fontId="5" type="noConversion"/>
  </si>
  <si>
    <t>15 - 25 cm</t>
    <phoneticPr fontId="5" type="noConversion"/>
  </si>
  <si>
    <t>25 - 35 cm</t>
    <phoneticPr fontId="5" type="noConversion"/>
  </si>
  <si>
    <t>35 - 45 cm</t>
    <phoneticPr fontId="5" type="noConversion"/>
  </si>
  <si>
    <t>45 - 55 cm</t>
    <phoneticPr fontId="5" type="noConversion"/>
  </si>
  <si>
    <t>B-1-1</t>
    <phoneticPr fontId="5" type="noConversion"/>
  </si>
  <si>
    <t>B-1-2</t>
    <phoneticPr fontId="5" type="noConversion"/>
  </si>
  <si>
    <t>B-1-3</t>
    <phoneticPr fontId="5" type="noConversion"/>
  </si>
  <si>
    <t>B-2-1</t>
    <phoneticPr fontId="5" type="noConversion"/>
  </si>
  <si>
    <t>B-2-2</t>
    <phoneticPr fontId="5" type="noConversion"/>
  </si>
  <si>
    <t>B-2-3</t>
    <phoneticPr fontId="5" type="noConversion"/>
  </si>
  <si>
    <t>D-1-1</t>
    <phoneticPr fontId="5" type="noConversion"/>
  </si>
  <si>
    <t>D-1-2</t>
    <phoneticPr fontId="5" type="noConversion"/>
  </si>
  <si>
    <t>D-1-3</t>
    <phoneticPr fontId="5" type="noConversion"/>
  </si>
  <si>
    <t>D-2-1</t>
    <phoneticPr fontId="5" type="noConversion"/>
  </si>
  <si>
    <t>D-2-2</t>
    <phoneticPr fontId="5" type="noConversion"/>
  </si>
  <si>
    <t>D-2-3</t>
    <phoneticPr fontId="5" type="noConversion"/>
  </si>
  <si>
    <t>K-1-1</t>
    <phoneticPr fontId="5" type="noConversion"/>
  </si>
  <si>
    <t>K-1-2</t>
    <phoneticPr fontId="5" type="noConversion"/>
  </si>
  <si>
    <t>K-1-3</t>
    <phoneticPr fontId="5" type="noConversion"/>
  </si>
  <si>
    <t>K-2-1</t>
    <phoneticPr fontId="5" type="noConversion"/>
  </si>
  <si>
    <t>K-2-2</t>
    <phoneticPr fontId="5" type="noConversion"/>
  </si>
  <si>
    <t>K-2-3</t>
    <phoneticPr fontId="5" type="noConversion"/>
  </si>
  <si>
    <t>W-1-1</t>
    <phoneticPr fontId="5" type="noConversion"/>
  </si>
  <si>
    <t>W-1-2</t>
    <phoneticPr fontId="5" type="noConversion"/>
  </si>
  <si>
    <t>W-1-3</t>
    <phoneticPr fontId="5" type="noConversion"/>
  </si>
  <si>
    <t>W-2-1</t>
    <phoneticPr fontId="5" type="noConversion"/>
  </si>
  <si>
    <t>W-2-2</t>
    <phoneticPr fontId="5" type="noConversion"/>
  </si>
  <si>
    <t>W-2-3</t>
    <phoneticPr fontId="5" type="noConversion"/>
  </si>
  <si>
    <t>5 - 15 cm</t>
    <phoneticPr fontId="5" type="noConversion"/>
  </si>
</sst>
</file>

<file path=xl/styles.xml><?xml version="1.0" encoding="utf-8"?>
<styleSheet xmlns="http://schemas.openxmlformats.org/spreadsheetml/2006/main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0.0"/>
  </numFmts>
  <fonts count="6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indexed="206"/>
      <name val="Calibri"/>
      <family val="2"/>
    </font>
    <font>
      <sz val="8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2" fontId="0" fillId="0" borderId="0" xfId="0" applyNumberForma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Fill="1" applyBorder="1" applyAlignment="1">
      <alignment horizontal="center" vertical="center"/>
    </xf>
    <xf numFmtId="0" fontId="4" fillId="0" borderId="0" xfId="0" applyFont="1"/>
    <xf numFmtId="164" fontId="0" fillId="0" borderId="0" xfId="0" applyNumberForma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plotArea>
      <c:layout/>
      <c:barChart>
        <c:barDir val="col"/>
        <c:grouping val="stacked"/>
        <c:ser>
          <c:idx val="0"/>
          <c:order val="0"/>
          <c:tx>
            <c:strRef>
              <c:f>'Carbon final'!$J$1</c:f>
              <c:strCache>
                <c:ptCount val="1"/>
                <c:pt idx="0">
                  <c:v>0 - 5 cm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  <a:ln>
              <a:solidFill>
                <a:schemeClr val="tx1"/>
              </a:solidFill>
            </a:ln>
            <a:effectLst/>
          </c:spPr>
          <c:cat>
            <c:strRef>
              <c:f>'Carbon final'!$I$2:$I$25</c:f>
              <c:strCache>
                <c:ptCount val="24"/>
                <c:pt idx="0">
                  <c:v>B-1-1</c:v>
                </c:pt>
                <c:pt idx="1">
                  <c:v>B-1-2</c:v>
                </c:pt>
                <c:pt idx="2">
                  <c:v>B-1-3</c:v>
                </c:pt>
                <c:pt idx="3">
                  <c:v>B-2-1</c:v>
                </c:pt>
                <c:pt idx="4">
                  <c:v>B-2-2</c:v>
                </c:pt>
                <c:pt idx="5">
                  <c:v>B-2-3</c:v>
                </c:pt>
                <c:pt idx="6">
                  <c:v>D-1-1</c:v>
                </c:pt>
                <c:pt idx="7">
                  <c:v>D-1-2</c:v>
                </c:pt>
                <c:pt idx="8">
                  <c:v>D-1-3</c:v>
                </c:pt>
                <c:pt idx="9">
                  <c:v>D-2-1</c:v>
                </c:pt>
                <c:pt idx="10">
                  <c:v>D-2-2</c:v>
                </c:pt>
                <c:pt idx="11">
                  <c:v>D-2-3</c:v>
                </c:pt>
                <c:pt idx="12">
                  <c:v>K-1-1</c:v>
                </c:pt>
                <c:pt idx="13">
                  <c:v>K-1-2</c:v>
                </c:pt>
                <c:pt idx="14">
                  <c:v>K-1-3</c:v>
                </c:pt>
                <c:pt idx="15">
                  <c:v>K-2-1</c:v>
                </c:pt>
                <c:pt idx="16">
                  <c:v>K-2-2</c:v>
                </c:pt>
                <c:pt idx="17">
                  <c:v>K-2-3</c:v>
                </c:pt>
                <c:pt idx="18">
                  <c:v>W-1-1</c:v>
                </c:pt>
                <c:pt idx="19">
                  <c:v>W-1-2</c:v>
                </c:pt>
                <c:pt idx="20">
                  <c:v>W-1-3</c:v>
                </c:pt>
                <c:pt idx="21">
                  <c:v>W-2-1</c:v>
                </c:pt>
                <c:pt idx="22">
                  <c:v>W-2-2</c:v>
                </c:pt>
                <c:pt idx="23">
                  <c:v>W-2-3</c:v>
                </c:pt>
              </c:strCache>
            </c:strRef>
          </c:cat>
          <c:val>
            <c:numRef>
              <c:f>'Carbon final'!$J$2:$J$25</c:f>
              <c:numCache>
                <c:formatCode>General</c:formatCode>
                <c:ptCount val="24"/>
                <c:pt idx="0">
                  <c:v>1379.922691188364</c:v>
                </c:pt>
                <c:pt idx="1">
                  <c:v>1445.713438524829</c:v>
                </c:pt>
                <c:pt idx="2">
                  <c:v>1685.79729069471</c:v>
                </c:pt>
                <c:pt idx="3">
                  <c:v>8589.201693159359</c:v>
                </c:pt>
                <c:pt idx="4">
                  <c:v>6834.615326143053</c:v>
                </c:pt>
                <c:pt idx="5">
                  <c:v>3701.61992301589</c:v>
                </c:pt>
                <c:pt idx="6">
                  <c:v>4430.595160830352</c:v>
                </c:pt>
                <c:pt idx="7">
                  <c:v>660.6659220641454</c:v>
                </c:pt>
                <c:pt idx="8">
                  <c:v>3015.330107557803</c:v>
                </c:pt>
                <c:pt idx="9">
                  <c:v>3861.946897332567</c:v>
                </c:pt>
                <c:pt idx="10">
                  <c:v>1367.493959358189</c:v>
                </c:pt>
                <c:pt idx="11">
                  <c:v>1821.679521143796</c:v>
                </c:pt>
                <c:pt idx="12">
                  <c:v>1922.010236246545</c:v>
                </c:pt>
                <c:pt idx="13">
                  <c:v>2525.873065344464</c:v>
                </c:pt>
                <c:pt idx="14">
                  <c:v>1651.88478271488</c:v>
                </c:pt>
                <c:pt idx="15">
                  <c:v>4331.798003536232</c:v>
                </c:pt>
                <c:pt idx="16">
                  <c:v>3729.590243658007</c:v>
                </c:pt>
                <c:pt idx="17">
                  <c:v>5589.364290512493</c:v>
                </c:pt>
                <c:pt idx="18">
                  <c:v>4157.471029142835</c:v>
                </c:pt>
                <c:pt idx="19">
                  <c:v>6708.917358126632</c:v>
                </c:pt>
                <c:pt idx="20">
                  <c:v>5209.613895614402</c:v>
                </c:pt>
                <c:pt idx="21">
                  <c:v>9680.592396234579</c:v>
                </c:pt>
                <c:pt idx="22">
                  <c:v>11554.70164705838</c:v>
                </c:pt>
                <c:pt idx="23">
                  <c:v>8276.628951703351</c:v>
                </c:pt>
              </c:numCache>
            </c:numRef>
          </c:val>
        </c:ser>
        <c:ser>
          <c:idx val="1"/>
          <c:order val="1"/>
          <c:tx>
            <c:strRef>
              <c:f>'Carbon final'!$K$1</c:f>
              <c:strCache>
                <c:ptCount val="1"/>
                <c:pt idx="0">
                  <c:v>5 - 15 cm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cat>
            <c:strRef>
              <c:f>'Carbon final'!$I$2:$I$25</c:f>
              <c:strCache>
                <c:ptCount val="24"/>
                <c:pt idx="0">
                  <c:v>B-1-1</c:v>
                </c:pt>
                <c:pt idx="1">
                  <c:v>B-1-2</c:v>
                </c:pt>
                <c:pt idx="2">
                  <c:v>B-1-3</c:v>
                </c:pt>
                <c:pt idx="3">
                  <c:v>B-2-1</c:v>
                </c:pt>
                <c:pt idx="4">
                  <c:v>B-2-2</c:v>
                </c:pt>
                <c:pt idx="5">
                  <c:v>B-2-3</c:v>
                </c:pt>
                <c:pt idx="6">
                  <c:v>D-1-1</c:v>
                </c:pt>
                <c:pt idx="7">
                  <c:v>D-1-2</c:v>
                </c:pt>
                <c:pt idx="8">
                  <c:v>D-1-3</c:v>
                </c:pt>
                <c:pt idx="9">
                  <c:v>D-2-1</c:v>
                </c:pt>
                <c:pt idx="10">
                  <c:v>D-2-2</c:v>
                </c:pt>
                <c:pt idx="11">
                  <c:v>D-2-3</c:v>
                </c:pt>
                <c:pt idx="12">
                  <c:v>K-1-1</c:v>
                </c:pt>
                <c:pt idx="13">
                  <c:v>K-1-2</c:v>
                </c:pt>
                <c:pt idx="14">
                  <c:v>K-1-3</c:v>
                </c:pt>
                <c:pt idx="15">
                  <c:v>K-2-1</c:v>
                </c:pt>
                <c:pt idx="16">
                  <c:v>K-2-2</c:v>
                </c:pt>
                <c:pt idx="17">
                  <c:v>K-2-3</c:v>
                </c:pt>
                <c:pt idx="18">
                  <c:v>W-1-1</c:v>
                </c:pt>
                <c:pt idx="19">
                  <c:v>W-1-2</c:v>
                </c:pt>
                <c:pt idx="20">
                  <c:v>W-1-3</c:v>
                </c:pt>
                <c:pt idx="21">
                  <c:v>W-2-1</c:v>
                </c:pt>
                <c:pt idx="22">
                  <c:v>W-2-2</c:v>
                </c:pt>
                <c:pt idx="23">
                  <c:v>W-2-3</c:v>
                </c:pt>
              </c:strCache>
            </c:strRef>
          </c:cat>
          <c:val>
            <c:numRef>
              <c:f>'Carbon final'!$K$2:$K$25</c:f>
              <c:numCache>
                <c:formatCode>General</c:formatCode>
                <c:ptCount val="24"/>
                <c:pt idx="0">
                  <c:v>3260.5216</c:v>
                </c:pt>
                <c:pt idx="1">
                  <c:v>5024.392799999998</c:v>
                </c:pt>
                <c:pt idx="2">
                  <c:v>6832.458181818181</c:v>
                </c:pt>
                <c:pt idx="3">
                  <c:v>12875.82036363636</c:v>
                </c:pt>
                <c:pt idx="4">
                  <c:v>16639.056</c:v>
                </c:pt>
                <c:pt idx="5">
                  <c:v>6879.77309090909</c:v>
                </c:pt>
                <c:pt idx="6">
                  <c:v>9244.357818181817</c:v>
                </c:pt>
                <c:pt idx="7">
                  <c:v>4090.0608</c:v>
                </c:pt>
                <c:pt idx="8">
                  <c:v>8259.1712</c:v>
                </c:pt>
                <c:pt idx="9">
                  <c:v>9882.66618181818</c:v>
                </c:pt>
                <c:pt idx="10">
                  <c:v>4168.996363636364</c:v>
                </c:pt>
                <c:pt idx="11">
                  <c:v>5390.726981818182</c:v>
                </c:pt>
                <c:pt idx="12">
                  <c:v>9243.655272727272</c:v>
                </c:pt>
                <c:pt idx="13">
                  <c:v>11563.4792</c:v>
                </c:pt>
                <c:pt idx="14">
                  <c:v>11104.29090909091</c:v>
                </c:pt>
                <c:pt idx="15">
                  <c:v>12189.28989090909</c:v>
                </c:pt>
                <c:pt idx="16">
                  <c:v>11238.74792727273</c:v>
                </c:pt>
                <c:pt idx="17">
                  <c:v>20957.41658181818</c:v>
                </c:pt>
                <c:pt idx="18">
                  <c:v>9309.490909090908</c:v>
                </c:pt>
                <c:pt idx="19">
                  <c:v>7957.820945454543</c:v>
                </c:pt>
                <c:pt idx="20">
                  <c:v>10376.57192727273</c:v>
                </c:pt>
                <c:pt idx="21">
                  <c:v>11162.13381818182</c:v>
                </c:pt>
                <c:pt idx="22">
                  <c:v>12721.3632</c:v>
                </c:pt>
                <c:pt idx="23">
                  <c:v>12754.11403636364</c:v>
                </c:pt>
              </c:numCache>
            </c:numRef>
          </c:val>
        </c:ser>
        <c:ser>
          <c:idx val="2"/>
          <c:order val="2"/>
          <c:tx>
            <c:strRef>
              <c:f>'Carbon final'!$L$1</c:f>
              <c:strCache>
                <c:ptCount val="1"/>
                <c:pt idx="0">
                  <c:v>15 - 25 cm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solidFill>
                <a:schemeClr val="tx1"/>
              </a:solidFill>
            </a:ln>
            <a:effectLst/>
          </c:spPr>
          <c:cat>
            <c:strRef>
              <c:f>'Carbon final'!$I$2:$I$25</c:f>
              <c:strCache>
                <c:ptCount val="24"/>
                <c:pt idx="0">
                  <c:v>B-1-1</c:v>
                </c:pt>
                <c:pt idx="1">
                  <c:v>B-1-2</c:v>
                </c:pt>
                <c:pt idx="2">
                  <c:v>B-1-3</c:v>
                </c:pt>
                <c:pt idx="3">
                  <c:v>B-2-1</c:v>
                </c:pt>
                <c:pt idx="4">
                  <c:v>B-2-2</c:v>
                </c:pt>
                <c:pt idx="5">
                  <c:v>B-2-3</c:v>
                </c:pt>
                <c:pt idx="6">
                  <c:v>D-1-1</c:v>
                </c:pt>
                <c:pt idx="7">
                  <c:v>D-1-2</c:v>
                </c:pt>
                <c:pt idx="8">
                  <c:v>D-1-3</c:v>
                </c:pt>
                <c:pt idx="9">
                  <c:v>D-2-1</c:v>
                </c:pt>
                <c:pt idx="10">
                  <c:v>D-2-2</c:v>
                </c:pt>
                <c:pt idx="11">
                  <c:v>D-2-3</c:v>
                </c:pt>
                <c:pt idx="12">
                  <c:v>K-1-1</c:v>
                </c:pt>
                <c:pt idx="13">
                  <c:v>K-1-2</c:v>
                </c:pt>
                <c:pt idx="14">
                  <c:v>K-1-3</c:v>
                </c:pt>
                <c:pt idx="15">
                  <c:v>K-2-1</c:v>
                </c:pt>
                <c:pt idx="16">
                  <c:v>K-2-2</c:v>
                </c:pt>
                <c:pt idx="17">
                  <c:v>K-2-3</c:v>
                </c:pt>
                <c:pt idx="18">
                  <c:v>W-1-1</c:v>
                </c:pt>
                <c:pt idx="19">
                  <c:v>W-1-2</c:v>
                </c:pt>
                <c:pt idx="20">
                  <c:v>W-1-3</c:v>
                </c:pt>
                <c:pt idx="21">
                  <c:v>W-2-1</c:v>
                </c:pt>
                <c:pt idx="22">
                  <c:v>W-2-2</c:v>
                </c:pt>
                <c:pt idx="23">
                  <c:v>W-2-3</c:v>
                </c:pt>
              </c:strCache>
            </c:strRef>
          </c:cat>
          <c:val>
            <c:numRef>
              <c:f>'Carbon final'!$L$2:$L$25</c:f>
              <c:numCache>
                <c:formatCode>General</c:formatCode>
                <c:ptCount val="24"/>
                <c:pt idx="0">
                  <c:v>2956.124945454546</c:v>
                </c:pt>
                <c:pt idx="3">
                  <c:v>4285.9208</c:v>
                </c:pt>
                <c:pt idx="4">
                  <c:v>2521.050763636363</c:v>
                </c:pt>
                <c:pt idx="6">
                  <c:v>4429.681454545453</c:v>
                </c:pt>
                <c:pt idx="7">
                  <c:v>2536.266472727272</c:v>
                </c:pt>
                <c:pt idx="9">
                  <c:v>7942.078836363634</c:v>
                </c:pt>
                <c:pt idx="10">
                  <c:v>1249.767272727272</c:v>
                </c:pt>
                <c:pt idx="11">
                  <c:v>8057.353309090908</c:v>
                </c:pt>
                <c:pt idx="12">
                  <c:v>9340.382036363637</c:v>
                </c:pt>
                <c:pt idx="13">
                  <c:v>7894.854545454544</c:v>
                </c:pt>
                <c:pt idx="14">
                  <c:v>8006.755781818181</c:v>
                </c:pt>
                <c:pt idx="15">
                  <c:v>9327.25818181818</c:v>
                </c:pt>
                <c:pt idx="16">
                  <c:v>12444.83825454545</c:v>
                </c:pt>
                <c:pt idx="17">
                  <c:v>4154.957672727272</c:v>
                </c:pt>
                <c:pt idx="18">
                  <c:v>991.3323636363637</c:v>
                </c:pt>
                <c:pt idx="19">
                  <c:v>11751.14181818182</c:v>
                </c:pt>
                <c:pt idx="20">
                  <c:v>7797.63549090909</c:v>
                </c:pt>
                <c:pt idx="21">
                  <c:v>13199.21018181818</c:v>
                </c:pt>
                <c:pt idx="22">
                  <c:v>14370.17018181818</c:v>
                </c:pt>
                <c:pt idx="23">
                  <c:v>11965.05163636364</c:v>
                </c:pt>
              </c:numCache>
            </c:numRef>
          </c:val>
        </c:ser>
        <c:ser>
          <c:idx val="3"/>
          <c:order val="3"/>
          <c:tx>
            <c:strRef>
              <c:f>'Carbon final'!$M$1</c:f>
              <c:strCache>
                <c:ptCount val="1"/>
                <c:pt idx="0">
                  <c:v>25 - 35 cm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solidFill>
                <a:schemeClr val="tx1"/>
              </a:solidFill>
            </a:ln>
            <a:effectLst/>
          </c:spPr>
          <c:cat>
            <c:strRef>
              <c:f>'Carbon final'!$I$2:$I$25</c:f>
              <c:strCache>
                <c:ptCount val="24"/>
                <c:pt idx="0">
                  <c:v>B-1-1</c:v>
                </c:pt>
                <c:pt idx="1">
                  <c:v>B-1-2</c:v>
                </c:pt>
                <c:pt idx="2">
                  <c:v>B-1-3</c:v>
                </c:pt>
                <c:pt idx="3">
                  <c:v>B-2-1</c:v>
                </c:pt>
                <c:pt idx="4">
                  <c:v>B-2-2</c:v>
                </c:pt>
                <c:pt idx="5">
                  <c:v>B-2-3</c:v>
                </c:pt>
                <c:pt idx="6">
                  <c:v>D-1-1</c:v>
                </c:pt>
                <c:pt idx="7">
                  <c:v>D-1-2</c:v>
                </c:pt>
                <c:pt idx="8">
                  <c:v>D-1-3</c:v>
                </c:pt>
                <c:pt idx="9">
                  <c:v>D-2-1</c:v>
                </c:pt>
                <c:pt idx="10">
                  <c:v>D-2-2</c:v>
                </c:pt>
                <c:pt idx="11">
                  <c:v>D-2-3</c:v>
                </c:pt>
                <c:pt idx="12">
                  <c:v>K-1-1</c:v>
                </c:pt>
                <c:pt idx="13">
                  <c:v>K-1-2</c:v>
                </c:pt>
                <c:pt idx="14">
                  <c:v>K-1-3</c:v>
                </c:pt>
                <c:pt idx="15">
                  <c:v>K-2-1</c:v>
                </c:pt>
                <c:pt idx="16">
                  <c:v>K-2-2</c:v>
                </c:pt>
                <c:pt idx="17">
                  <c:v>K-2-3</c:v>
                </c:pt>
                <c:pt idx="18">
                  <c:v>W-1-1</c:v>
                </c:pt>
                <c:pt idx="19">
                  <c:v>W-1-2</c:v>
                </c:pt>
                <c:pt idx="20">
                  <c:v>W-1-3</c:v>
                </c:pt>
                <c:pt idx="21">
                  <c:v>W-2-1</c:v>
                </c:pt>
                <c:pt idx="22">
                  <c:v>W-2-2</c:v>
                </c:pt>
                <c:pt idx="23">
                  <c:v>W-2-3</c:v>
                </c:pt>
              </c:strCache>
            </c:strRef>
          </c:cat>
          <c:val>
            <c:numRef>
              <c:f>'Carbon final'!$M$2:$M$25</c:f>
              <c:numCache>
                <c:formatCode>General</c:formatCode>
                <c:ptCount val="24"/>
                <c:pt idx="12">
                  <c:v>1994.638036363637</c:v>
                </c:pt>
                <c:pt idx="14">
                  <c:v>9075.473018181817</c:v>
                </c:pt>
                <c:pt idx="19">
                  <c:v>11749.31163636363</c:v>
                </c:pt>
                <c:pt idx="21">
                  <c:v>8652.437818181817</c:v>
                </c:pt>
                <c:pt idx="22">
                  <c:v>11059.93483636363</c:v>
                </c:pt>
                <c:pt idx="23">
                  <c:v>2805.615272727273</c:v>
                </c:pt>
              </c:numCache>
            </c:numRef>
          </c:val>
        </c:ser>
        <c:ser>
          <c:idx val="4"/>
          <c:order val="4"/>
          <c:tx>
            <c:strRef>
              <c:f>'Carbon final'!$N$1</c:f>
              <c:strCache>
                <c:ptCount val="1"/>
                <c:pt idx="0">
                  <c:v>35 - 45 cm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solidFill>
                <a:schemeClr val="tx1"/>
              </a:solidFill>
            </a:ln>
            <a:effectLst/>
          </c:spPr>
          <c:cat>
            <c:strRef>
              <c:f>'Carbon final'!$I$2:$I$25</c:f>
              <c:strCache>
                <c:ptCount val="24"/>
                <c:pt idx="0">
                  <c:v>B-1-1</c:v>
                </c:pt>
                <c:pt idx="1">
                  <c:v>B-1-2</c:v>
                </c:pt>
                <c:pt idx="2">
                  <c:v>B-1-3</c:v>
                </c:pt>
                <c:pt idx="3">
                  <c:v>B-2-1</c:v>
                </c:pt>
                <c:pt idx="4">
                  <c:v>B-2-2</c:v>
                </c:pt>
                <c:pt idx="5">
                  <c:v>B-2-3</c:v>
                </c:pt>
                <c:pt idx="6">
                  <c:v>D-1-1</c:v>
                </c:pt>
                <c:pt idx="7">
                  <c:v>D-1-2</c:v>
                </c:pt>
                <c:pt idx="8">
                  <c:v>D-1-3</c:v>
                </c:pt>
                <c:pt idx="9">
                  <c:v>D-2-1</c:v>
                </c:pt>
                <c:pt idx="10">
                  <c:v>D-2-2</c:v>
                </c:pt>
                <c:pt idx="11">
                  <c:v>D-2-3</c:v>
                </c:pt>
                <c:pt idx="12">
                  <c:v>K-1-1</c:v>
                </c:pt>
                <c:pt idx="13">
                  <c:v>K-1-2</c:v>
                </c:pt>
                <c:pt idx="14">
                  <c:v>K-1-3</c:v>
                </c:pt>
                <c:pt idx="15">
                  <c:v>K-2-1</c:v>
                </c:pt>
                <c:pt idx="16">
                  <c:v>K-2-2</c:v>
                </c:pt>
                <c:pt idx="17">
                  <c:v>K-2-3</c:v>
                </c:pt>
                <c:pt idx="18">
                  <c:v>W-1-1</c:v>
                </c:pt>
                <c:pt idx="19">
                  <c:v>W-1-2</c:v>
                </c:pt>
                <c:pt idx="20">
                  <c:v>W-1-3</c:v>
                </c:pt>
                <c:pt idx="21">
                  <c:v>W-2-1</c:v>
                </c:pt>
                <c:pt idx="22">
                  <c:v>W-2-2</c:v>
                </c:pt>
                <c:pt idx="23">
                  <c:v>W-2-3</c:v>
                </c:pt>
              </c:strCache>
            </c:strRef>
          </c:cat>
          <c:val>
            <c:numRef>
              <c:f>'Carbon final'!$N$2:$N$25</c:f>
              <c:numCache>
                <c:formatCode>General</c:formatCode>
                <c:ptCount val="24"/>
                <c:pt idx="14">
                  <c:v>1239.666909090909</c:v>
                </c:pt>
                <c:pt idx="22">
                  <c:v>12492.49629090909</c:v>
                </c:pt>
              </c:numCache>
            </c:numRef>
          </c:val>
        </c:ser>
        <c:ser>
          <c:idx val="5"/>
          <c:order val="5"/>
          <c:tx>
            <c:strRef>
              <c:f>'Carbon final'!$O$1</c:f>
              <c:strCache>
                <c:ptCount val="1"/>
                <c:pt idx="0">
                  <c:v>45 - 55 cm</c:v>
                </c:pt>
              </c:strCache>
            </c:strRef>
          </c:tx>
          <c:spPr>
            <a:solidFill>
              <a:schemeClr val="bg1"/>
            </a:solidFill>
            <a:ln>
              <a:solidFill>
                <a:schemeClr val="tx1"/>
              </a:solidFill>
            </a:ln>
            <a:effectLst/>
          </c:spPr>
          <c:cat>
            <c:strRef>
              <c:f>'Carbon final'!$I$2:$I$25</c:f>
              <c:strCache>
                <c:ptCount val="24"/>
                <c:pt idx="0">
                  <c:v>B-1-1</c:v>
                </c:pt>
                <c:pt idx="1">
                  <c:v>B-1-2</c:v>
                </c:pt>
                <c:pt idx="2">
                  <c:v>B-1-3</c:v>
                </c:pt>
                <c:pt idx="3">
                  <c:v>B-2-1</c:v>
                </c:pt>
                <c:pt idx="4">
                  <c:v>B-2-2</c:v>
                </c:pt>
                <c:pt idx="5">
                  <c:v>B-2-3</c:v>
                </c:pt>
                <c:pt idx="6">
                  <c:v>D-1-1</c:v>
                </c:pt>
                <c:pt idx="7">
                  <c:v>D-1-2</c:v>
                </c:pt>
                <c:pt idx="8">
                  <c:v>D-1-3</c:v>
                </c:pt>
                <c:pt idx="9">
                  <c:v>D-2-1</c:v>
                </c:pt>
                <c:pt idx="10">
                  <c:v>D-2-2</c:v>
                </c:pt>
                <c:pt idx="11">
                  <c:v>D-2-3</c:v>
                </c:pt>
                <c:pt idx="12">
                  <c:v>K-1-1</c:v>
                </c:pt>
                <c:pt idx="13">
                  <c:v>K-1-2</c:v>
                </c:pt>
                <c:pt idx="14">
                  <c:v>K-1-3</c:v>
                </c:pt>
                <c:pt idx="15">
                  <c:v>K-2-1</c:v>
                </c:pt>
                <c:pt idx="16">
                  <c:v>K-2-2</c:v>
                </c:pt>
                <c:pt idx="17">
                  <c:v>K-2-3</c:v>
                </c:pt>
                <c:pt idx="18">
                  <c:v>W-1-1</c:v>
                </c:pt>
                <c:pt idx="19">
                  <c:v>W-1-2</c:v>
                </c:pt>
                <c:pt idx="20">
                  <c:v>W-1-3</c:v>
                </c:pt>
                <c:pt idx="21">
                  <c:v>W-2-1</c:v>
                </c:pt>
                <c:pt idx="22">
                  <c:v>W-2-2</c:v>
                </c:pt>
                <c:pt idx="23">
                  <c:v>W-2-3</c:v>
                </c:pt>
              </c:strCache>
            </c:strRef>
          </c:cat>
          <c:val>
            <c:numRef>
              <c:f>'Carbon final'!$O$2:$O$25</c:f>
              <c:numCache>
                <c:formatCode>General</c:formatCode>
                <c:ptCount val="24"/>
                <c:pt idx="22">
                  <c:v>5469.717527272726</c:v>
                </c:pt>
              </c:numCache>
            </c:numRef>
          </c:val>
        </c:ser>
        <c:overlap val="100"/>
        <c:axId val="601941624"/>
        <c:axId val="601944792"/>
      </c:barChart>
      <c:catAx>
        <c:axId val="6019416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800">
                    <a:latin typeface="Helvetica"/>
                    <a:cs typeface="Helvetica"/>
                  </a:defRPr>
                </a:pPr>
                <a:r>
                  <a:rPr lang="en-US" sz="1800">
                    <a:latin typeface="Helvetica"/>
                    <a:cs typeface="Helvetica"/>
                  </a:rPr>
                  <a:t>Location</a:t>
                </a:r>
              </a:p>
            </c:rich>
          </c:tx>
          <c:layout/>
        </c:title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 baseline="0">
                <a:latin typeface="Helvetica"/>
              </a:defRPr>
            </a:pPr>
            <a:endParaRPr lang="en-US"/>
          </a:p>
        </c:txPr>
        <c:crossAx val="601944792"/>
        <c:crosses val="autoZero"/>
        <c:auto val="1"/>
        <c:lblAlgn val="ctr"/>
        <c:lblOffset val="100"/>
      </c:catAx>
      <c:valAx>
        <c:axId val="60194479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800" baseline="0">
                    <a:latin typeface="Helvetica"/>
                    <a:cs typeface="Helvetica"/>
                  </a:defRPr>
                </a:pPr>
                <a:r>
                  <a:rPr lang="en-US" sz="1800" baseline="0">
                    <a:latin typeface="Helvetica"/>
                    <a:cs typeface="Helvetica"/>
                  </a:rPr>
                  <a:t>g of C/m</a:t>
                </a:r>
                <a:r>
                  <a:rPr lang="en-US" sz="1800" baseline="30000">
                    <a:latin typeface="Helvetica"/>
                    <a:cs typeface="Helvetica"/>
                  </a:rPr>
                  <a:t>2</a:t>
                </a:r>
              </a:p>
            </c:rich>
          </c:tx>
          <c:layout/>
        </c:title>
        <c:numFmt formatCode="General" sourceLinked="1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1600">
                <a:latin typeface="Helvetica"/>
              </a:defRPr>
            </a:pPr>
            <a:endParaRPr lang="en-US"/>
          </a:p>
        </c:txPr>
        <c:crossAx val="60194162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87676407115777"/>
          <c:y val="0.0403791941738341"/>
          <c:w val="0.178249518810149"/>
          <c:h val="0.423174462041608"/>
        </c:manualLayout>
      </c:layout>
      <c:spPr>
        <a:ln>
          <a:solidFill>
            <a:schemeClr val="tx1"/>
          </a:solidFill>
        </a:ln>
      </c:spPr>
      <c:txPr>
        <a:bodyPr/>
        <a:lstStyle/>
        <a:p>
          <a:pPr>
            <a:defRPr sz="1600">
              <a:latin typeface="Helvetica"/>
              <a:cs typeface="Helvetica"/>
            </a:defRPr>
          </a:pPr>
          <a:endParaRPr lang="en-US"/>
        </a:p>
      </c:txPr>
    </c:legend>
    <c:plotVisOnly val="1"/>
  </c:chart>
  <c:spPr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4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3711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T80"/>
  <sheetViews>
    <sheetView workbookViewId="0">
      <selection activeCell="K81" sqref="K81"/>
    </sheetView>
  </sheetViews>
  <sheetFormatPr baseColWidth="10" defaultRowHeight="15"/>
  <cols>
    <col min="6" max="6" width="13" bestFit="1" customWidth="1"/>
    <col min="7" max="7" width="14.83203125" bestFit="1" customWidth="1"/>
    <col min="8" max="8" width="14.83203125" customWidth="1"/>
    <col min="19" max="19" width="12.1640625" customWidth="1"/>
  </cols>
  <sheetData>
    <row r="1" spans="1:20">
      <c r="A1" s="5" t="s">
        <v>0</v>
      </c>
      <c r="B1" s="4" t="s">
        <v>2</v>
      </c>
      <c r="C1" s="4" t="s">
        <v>1</v>
      </c>
      <c r="D1" s="4" t="s">
        <v>7</v>
      </c>
      <c r="E1" s="6" t="s">
        <v>8</v>
      </c>
      <c r="F1" s="6" t="s">
        <v>17</v>
      </c>
      <c r="G1" s="6" t="s">
        <v>9</v>
      </c>
      <c r="H1" s="6" t="s">
        <v>19</v>
      </c>
      <c r="I1" s="6" t="s">
        <v>11</v>
      </c>
      <c r="J1" s="6" t="s">
        <v>21</v>
      </c>
      <c r="K1" s="6" t="s">
        <v>10</v>
      </c>
      <c r="L1" s="6" t="s">
        <v>20</v>
      </c>
      <c r="M1" s="6" t="s">
        <v>12</v>
      </c>
      <c r="N1" s="6" t="s">
        <v>13</v>
      </c>
      <c r="O1" s="6" t="s">
        <v>24</v>
      </c>
      <c r="P1" s="6" t="s">
        <v>14</v>
      </c>
      <c r="R1" s="6" t="s">
        <v>0</v>
      </c>
      <c r="S1" s="6" t="s">
        <v>18</v>
      </c>
    </row>
    <row r="2" spans="1:20">
      <c r="A2" s="2" t="s">
        <v>3</v>
      </c>
      <c r="B2" s="1">
        <v>1</v>
      </c>
      <c r="C2" s="1">
        <v>1</v>
      </c>
      <c r="D2" s="1">
        <v>0</v>
      </c>
      <c r="E2" s="7" t="s">
        <v>15</v>
      </c>
      <c r="F2">
        <v>40</v>
      </c>
      <c r="G2" s="3">
        <v>40</v>
      </c>
      <c r="H2" s="3">
        <v>5</v>
      </c>
      <c r="I2" s="3">
        <v>0.19800000000000001</v>
      </c>
      <c r="J2" s="3">
        <f>I2/100</f>
        <v>1.98E-3</v>
      </c>
      <c r="K2" s="9">
        <v>9.8800000000000008</v>
      </c>
      <c r="L2" s="9">
        <f>K2/100</f>
        <v>9.8800000000000013E-2</v>
      </c>
      <c r="M2" s="3">
        <v>49.93</v>
      </c>
      <c r="N2">
        <f t="shared" ref="N2:N33" si="0">L2*F2</f>
        <v>3.9520000000000004</v>
      </c>
      <c r="O2">
        <f>(0.68587106)*F2*L2</f>
        <v>2.7105624291200003</v>
      </c>
      <c r="P2">
        <f>O2/((22/7)*(0.025)^2)</f>
        <v>1379.9226911883636</v>
      </c>
      <c r="R2" t="s">
        <v>3</v>
      </c>
      <c r="S2">
        <f>AVERAGE(G3,G10,G13)</f>
        <v>201.4</v>
      </c>
    </row>
    <row r="3" spans="1:20">
      <c r="A3" s="2" t="s">
        <v>3</v>
      </c>
      <c r="B3" s="1">
        <v>1</v>
      </c>
      <c r="C3" s="1">
        <v>1</v>
      </c>
      <c r="D3" s="1">
        <v>5</v>
      </c>
      <c r="E3" s="7" t="s">
        <v>15</v>
      </c>
      <c r="F3">
        <v>83.6</v>
      </c>
      <c r="G3" s="3">
        <v>83.6</v>
      </c>
      <c r="H3" s="3">
        <v>10</v>
      </c>
      <c r="I3" s="9">
        <v>0.15</v>
      </c>
      <c r="J3" s="3">
        <f t="shared" ref="J3:J66" si="1">I3/100</f>
        <v>1.5E-3</v>
      </c>
      <c r="K3" s="3">
        <v>7.6609999999999996</v>
      </c>
      <c r="L3" s="9">
        <f t="shared" ref="L3:L66" si="2">K3/100</f>
        <v>7.6609999999999998E-2</v>
      </c>
      <c r="M3" s="3">
        <v>50.98</v>
      </c>
      <c r="N3">
        <f t="shared" si="0"/>
        <v>6.4045959999999997</v>
      </c>
      <c r="P3">
        <f>N3/((22/7)*(0.025^2))</f>
        <v>3260.5215999999996</v>
      </c>
      <c r="R3" t="s">
        <v>4</v>
      </c>
      <c r="S3">
        <f>AVERAGE(G18,G21,G26,G29,G32)</f>
        <v>138.23999999999998</v>
      </c>
    </row>
    <row r="4" spans="1:20">
      <c r="A4" s="2" t="s">
        <v>3</v>
      </c>
      <c r="B4" s="1">
        <v>1</v>
      </c>
      <c r="C4" s="1">
        <v>1</v>
      </c>
      <c r="D4" s="1">
        <v>15</v>
      </c>
      <c r="E4" s="7"/>
      <c r="F4">
        <v>58.6</v>
      </c>
      <c r="H4">
        <f>F4/201.4*10</f>
        <v>2.9096325719960277</v>
      </c>
      <c r="I4" s="7">
        <v>0.158</v>
      </c>
      <c r="J4" s="3">
        <f t="shared" si="1"/>
        <v>1.58E-3</v>
      </c>
      <c r="K4" s="7">
        <v>9.9090000000000007</v>
      </c>
      <c r="L4" s="9">
        <f t="shared" si="2"/>
        <v>9.9090000000000011E-2</v>
      </c>
      <c r="M4" s="7">
        <v>62.61</v>
      </c>
      <c r="N4">
        <f t="shared" si="0"/>
        <v>5.806674000000001</v>
      </c>
      <c r="P4">
        <f>N4/((22/7)*(0.025^2))</f>
        <v>2956.1249454545459</v>
      </c>
      <c r="R4" t="s">
        <v>5</v>
      </c>
      <c r="S4">
        <f>AVERAGE(G35,G36,G39,G42,G43,G44,G47,G50,G53)</f>
        <v>244.17777777777778</v>
      </c>
    </row>
    <row r="5" spans="1:20">
      <c r="A5" s="2" t="s">
        <v>3</v>
      </c>
      <c r="B5" s="1">
        <v>1</v>
      </c>
      <c r="C5" s="1">
        <v>2</v>
      </c>
      <c r="D5" s="1">
        <v>0</v>
      </c>
      <c r="E5" s="7" t="s">
        <v>15</v>
      </c>
      <c r="F5">
        <v>30.200000000000003</v>
      </c>
      <c r="G5" s="3">
        <v>30.2</v>
      </c>
      <c r="H5" s="3">
        <v>5</v>
      </c>
      <c r="I5" s="3">
        <v>0.308</v>
      </c>
      <c r="J5" s="3">
        <f t="shared" si="1"/>
        <v>3.0799999999999998E-3</v>
      </c>
      <c r="K5" s="3">
        <v>13.71</v>
      </c>
      <c r="L5" s="9">
        <f t="shared" si="2"/>
        <v>0.1371</v>
      </c>
      <c r="M5" s="3">
        <v>44.51</v>
      </c>
      <c r="N5">
        <f t="shared" si="0"/>
        <v>4.1404200000000007</v>
      </c>
      <c r="O5">
        <f>(0.68587106)*F5*L5</f>
        <v>2.8397942542451999</v>
      </c>
      <c r="P5">
        <f>O5/((22/7)*(0.025)^2)</f>
        <v>1445.7134385248289</v>
      </c>
      <c r="R5" t="s">
        <v>6</v>
      </c>
      <c r="S5">
        <f>AVERAGE(G56,G57,G59,G60,G63,G64,G66,G67,G70,G72,G71,G73,G76,G77)</f>
        <v>211.85714285714289</v>
      </c>
    </row>
    <row r="6" spans="1:20">
      <c r="A6" s="2" t="s">
        <v>3</v>
      </c>
      <c r="B6" s="1">
        <v>1</v>
      </c>
      <c r="C6" s="1">
        <v>2</v>
      </c>
      <c r="D6" s="1">
        <v>5</v>
      </c>
      <c r="E6" s="7"/>
      <c r="F6">
        <v>122.1</v>
      </c>
      <c r="H6">
        <f>F6/201.4*10</f>
        <v>6.0625620655412114</v>
      </c>
      <c r="I6" s="7">
        <v>0.34699999999999998</v>
      </c>
      <c r="J6" s="3">
        <f t="shared" si="1"/>
        <v>3.4699999999999996E-3</v>
      </c>
      <c r="K6" s="7">
        <v>8.0830000000000002</v>
      </c>
      <c r="L6" s="9">
        <f t="shared" si="2"/>
        <v>8.0829999999999999E-2</v>
      </c>
      <c r="M6" s="3">
        <v>23.32</v>
      </c>
      <c r="N6">
        <f t="shared" si="0"/>
        <v>9.8693429999999989</v>
      </c>
      <c r="P6">
        <f>N6/((22/7)*(0.025^2))</f>
        <v>5024.3927999999987</v>
      </c>
    </row>
    <row r="7" spans="1:20">
      <c r="A7" s="2" t="s">
        <v>3</v>
      </c>
      <c r="B7" s="1">
        <v>1</v>
      </c>
      <c r="C7" s="1">
        <v>3</v>
      </c>
      <c r="D7" s="1">
        <v>0</v>
      </c>
      <c r="E7" s="7" t="s">
        <v>15</v>
      </c>
      <c r="F7">
        <v>49.1</v>
      </c>
      <c r="G7" s="3">
        <v>49.1</v>
      </c>
      <c r="H7" s="3">
        <v>5</v>
      </c>
      <c r="I7" s="3">
        <v>0.31900000000000001</v>
      </c>
      <c r="J7" s="3">
        <f t="shared" si="1"/>
        <v>3.1900000000000001E-3</v>
      </c>
      <c r="K7" s="3">
        <v>9.8330000000000002</v>
      </c>
      <c r="L7" s="9">
        <f t="shared" si="2"/>
        <v>9.8330000000000001E-2</v>
      </c>
      <c r="M7" s="10">
        <v>30.8</v>
      </c>
      <c r="N7">
        <f t="shared" si="0"/>
        <v>4.8280029999999998</v>
      </c>
      <c r="O7">
        <f>(0.68587106)*F7*L7</f>
        <v>3.3113875352931803</v>
      </c>
      <c r="P7">
        <f>O7/((22/7)*(0.025)^2)</f>
        <v>1685.7972906947098</v>
      </c>
      <c r="R7" t="s">
        <v>22</v>
      </c>
      <c r="S7">
        <f>(0.0225^2)*(22/7)*(0.09)</f>
        <v>1.4319642857142857E-4</v>
      </c>
      <c r="T7">
        <f>S8/S7</f>
        <v>0.68587105624142675</v>
      </c>
    </row>
    <row r="8" spans="1:20">
      <c r="A8" s="2" t="s">
        <v>3</v>
      </c>
      <c r="B8" s="1">
        <v>1</v>
      </c>
      <c r="C8" s="1">
        <v>3</v>
      </c>
      <c r="D8" s="1">
        <v>5</v>
      </c>
      <c r="E8" s="7"/>
      <c r="F8">
        <v>130.29999999999998</v>
      </c>
      <c r="H8">
        <f>F8/S2*10</f>
        <v>6.4697120158887778</v>
      </c>
      <c r="I8" s="7">
        <v>0.20799999999999999</v>
      </c>
      <c r="J8" s="3">
        <f t="shared" si="1"/>
        <v>2.0799999999999998E-3</v>
      </c>
      <c r="K8" s="11">
        <v>10.3</v>
      </c>
      <c r="L8" s="9">
        <f t="shared" si="2"/>
        <v>0.10300000000000001</v>
      </c>
      <c r="M8" s="3">
        <v>49.43</v>
      </c>
      <c r="N8">
        <f t="shared" si="0"/>
        <v>13.4209</v>
      </c>
      <c r="P8">
        <f>N8/((22/7)*(0.025^2))</f>
        <v>6832.4581818181814</v>
      </c>
      <c r="R8" t="s">
        <v>23</v>
      </c>
      <c r="S8">
        <f>(22/7)*(0.025^2)*(0.05)</f>
        <v>9.8214285714285732E-5</v>
      </c>
    </row>
    <row r="9" spans="1:20">
      <c r="A9" s="2" t="s">
        <v>3</v>
      </c>
      <c r="B9" s="1">
        <v>2</v>
      </c>
      <c r="C9" s="1">
        <v>1</v>
      </c>
      <c r="D9" s="1">
        <v>0</v>
      </c>
      <c r="E9" s="7" t="s">
        <v>15</v>
      </c>
      <c r="F9">
        <v>237.9</v>
      </c>
      <c r="G9" s="3">
        <v>237.9</v>
      </c>
      <c r="H9" s="3">
        <v>5</v>
      </c>
      <c r="I9" s="3">
        <v>6.0999999999999999E-2</v>
      </c>
      <c r="J9" s="3">
        <f t="shared" si="1"/>
        <v>6.0999999999999997E-4</v>
      </c>
      <c r="K9" s="3">
        <v>10.34</v>
      </c>
      <c r="L9" s="9">
        <f t="shared" si="2"/>
        <v>0.10339999999999999</v>
      </c>
      <c r="M9" s="3">
        <v>168.5</v>
      </c>
      <c r="N9">
        <f t="shared" si="0"/>
        <v>24.598859999999998</v>
      </c>
      <c r="O9">
        <f>(0.68587106)*F9*L9</f>
        <v>16.871646182991601</v>
      </c>
      <c r="P9">
        <f>O9/((22/7)*(0.025)^2)</f>
        <v>8589.2016931593589</v>
      </c>
    </row>
    <row r="10" spans="1:20">
      <c r="A10" s="2" t="s">
        <v>3</v>
      </c>
      <c r="B10" s="1">
        <v>2</v>
      </c>
      <c r="C10" s="1">
        <v>1</v>
      </c>
      <c r="D10" s="1">
        <v>5</v>
      </c>
      <c r="E10" s="7" t="s">
        <v>15</v>
      </c>
      <c r="F10">
        <v>229.29999999999998</v>
      </c>
      <c r="G10" s="3">
        <v>229.3</v>
      </c>
      <c r="H10" s="3">
        <v>10</v>
      </c>
      <c r="I10" s="3">
        <v>6.6000000000000003E-2</v>
      </c>
      <c r="J10" s="3">
        <f t="shared" si="1"/>
        <v>6.6E-4</v>
      </c>
      <c r="K10" s="3">
        <v>11.03</v>
      </c>
      <c r="L10" s="9">
        <f t="shared" si="2"/>
        <v>0.1103</v>
      </c>
      <c r="M10" s="3">
        <v>167.8</v>
      </c>
      <c r="N10">
        <f t="shared" si="0"/>
        <v>25.291789999999995</v>
      </c>
      <c r="P10">
        <f>N10/((22/7)*(0.025^2))</f>
        <v>12875.82036363636</v>
      </c>
    </row>
    <row r="11" spans="1:20">
      <c r="A11" s="2" t="s">
        <v>3</v>
      </c>
      <c r="B11" s="1">
        <v>2</v>
      </c>
      <c r="C11" s="1">
        <v>1</v>
      </c>
      <c r="D11" s="1">
        <v>15</v>
      </c>
      <c r="E11" s="7"/>
      <c r="F11">
        <v>91.3</v>
      </c>
      <c r="H11">
        <f>F11/S2*10</f>
        <v>4.5332671300893743</v>
      </c>
      <c r="I11" s="3">
        <v>6.2E-2</v>
      </c>
      <c r="J11" s="3">
        <f t="shared" si="1"/>
        <v>6.2E-4</v>
      </c>
      <c r="K11" s="3">
        <v>9.2210000000000001</v>
      </c>
      <c r="L11" s="9">
        <f t="shared" si="2"/>
        <v>9.221E-2</v>
      </c>
      <c r="M11" s="3">
        <v>148.30000000000001</v>
      </c>
      <c r="N11">
        <f t="shared" si="0"/>
        <v>8.4187729999999998</v>
      </c>
      <c r="P11">
        <f>N11/((22/7)*(0.025^2))</f>
        <v>4285.9207999999999</v>
      </c>
    </row>
    <row r="12" spans="1:20">
      <c r="A12" s="2" t="s">
        <v>3</v>
      </c>
      <c r="B12" s="1">
        <v>2</v>
      </c>
      <c r="C12" s="1">
        <v>2</v>
      </c>
      <c r="D12" s="1">
        <v>0</v>
      </c>
      <c r="E12" s="7" t="s">
        <v>15</v>
      </c>
      <c r="F12">
        <v>176.5</v>
      </c>
      <c r="G12" s="3">
        <v>176.5</v>
      </c>
      <c r="H12" s="3">
        <v>5</v>
      </c>
      <c r="I12" s="3">
        <v>7.0999999999999994E-2</v>
      </c>
      <c r="J12" s="3">
        <f t="shared" si="1"/>
        <v>7.0999999999999991E-4</v>
      </c>
      <c r="K12" s="3">
        <v>11.09</v>
      </c>
      <c r="L12" s="9">
        <f t="shared" si="2"/>
        <v>0.1109</v>
      </c>
      <c r="M12" s="3">
        <v>155.6</v>
      </c>
      <c r="N12">
        <f t="shared" si="0"/>
        <v>19.57385</v>
      </c>
      <c r="O12">
        <f>(0.68587106)*F12*L12</f>
        <v>13.425137247780999</v>
      </c>
      <c r="P12">
        <f>O12/((22/7)*(0.025)^2)</f>
        <v>6834.6153261430536</v>
      </c>
    </row>
    <row r="13" spans="1:20">
      <c r="A13" s="2" t="s">
        <v>3</v>
      </c>
      <c r="B13" s="1">
        <v>2</v>
      </c>
      <c r="C13" s="1">
        <v>2</v>
      </c>
      <c r="D13" s="1">
        <v>5</v>
      </c>
      <c r="E13" s="7" t="s">
        <v>15</v>
      </c>
      <c r="F13">
        <v>291.3</v>
      </c>
      <c r="G13" s="3">
        <v>291.3</v>
      </c>
      <c r="H13" s="3">
        <v>10</v>
      </c>
      <c r="I13" s="3">
        <v>6.4000000000000001E-2</v>
      </c>
      <c r="J13" s="3">
        <f t="shared" si="1"/>
        <v>6.4000000000000005E-4</v>
      </c>
      <c r="K13" s="3">
        <v>11.22</v>
      </c>
      <c r="L13" s="9">
        <f t="shared" si="2"/>
        <v>0.11220000000000001</v>
      </c>
      <c r="M13" s="3">
        <v>176.7</v>
      </c>
      <c r="N13">
        <f t="shared" si="0"/>
        <v>32.683860000000003</v>
      </c>
      <c r="P13">
        <f>N13/((22/7)*(0.025^2))</f>
        <v>16639.056</v>
      </c>
    </row>
    <row r="14" spans="1:20">
      <c r="A14" s="2" t="s">
        <v>3</v>
      </c>
      <c r="B14" s="1">
        <v>2</v>
      </c>
      <c r="C14" s="1">
        <v>2</v>
      </c>
      <c r="D14" s="1">
        <v>15</v>
      </c>
      <c r="E14" s="7"/>
      <c r="F14">
        <v>49.6</v>
      </c>
      <c r="H14">
        <f>F14/S2*10</f>
        <v>2.4627606752730884</v>
      </c>
      <c r="I14" s="3">
        <v>8.6999999999999994E-2</v>
      </c>
      <c r="J14" s="3">
        <f t="shared" si="1"/>
        <v>8.699999999999999E-4</v>
      </c>
      <c r="K14" s="3">
        <v>9.984</v>
      </c>
      <c r="L14" s="9">
        <f t="shared" si="2"/>
        <v>9.9839999999999998E-2</v>
      </c>
      <c r="M14" s="3">
        <v>114.3</v>
      </c>
      <c r="N14">
        <f t="shared" si="0"/>
        <v>4.952064</v>
      </c>
      <c r="P14">
        <f>N14/((22/7)*(0.025^2))</f>
        <v>2521.0507636363636</v>
      </c>
    </row>
    <row r="15" spans="1:20">
      <c r="A15" s="2" t="s">
        <v>3</v>
      </c>
      <c r="B15" s="1">
        <v>2</v>
      </c>
      <c r="C15" s="1">
        <v>3</v>
      </c>
      <c r="D15" s="1">
        <v>0</v>
      </c>
      <c r="E15" s="7" t="s">
        <v>15</v>
      </c>
      <c r="F15">
        <v>107.89999999999999</v>
      </c>
      <c r="G15" s="3">
        <v>107.9</v>
      </c>
      <c r="H15" s="3">
        <v>5</v>
      </c>
      <c r="I15" s="3">
        <v>0.129</v>
      </c>
      <c r="J15" s="3">
        <f t="shared" si="1"/>
        <v>1.2900000000000001E-3</v>
      </c>
      <c r="K15" s="3">
        <v>9.8249999999999993</v>
      </c>
      <c r="L15" s="9">
        <f t="shared" si="2"/>
        <v>9.824999999999999E-2</v>
      </c>
      <c r="M15" s="3">
        <v>76.25</v>
      </c>
      <c r="N15">
        <f t="shared" si="0"/>
        <v>10.601174999999998</v>
      </c>
      <c r="O15">
        <f>(0.68587106)*F15*L15</f>
        <v>7.2710391344954992</v>
      </c>
      <c r="P15">
        <f>O15/((22/7)*(0.025)^2)</f>
        <v>3701.6199230158904</v>
      </c>
    </row>
    <row r="16" spans="1:20">
      <c r="A16" s="2" t="s">
        <v>3</v>
      </c>
      <c r="B16" s="1">
        <v>2</v>
      </c>
      <c r="C16" s="1">
        <v>3</v>
      </c>
      <c r="D16" s="1">
        <v>5</v>
      </c>
      <c r="E16" s="7"/>
      <c r="F16">
        <v>134.6</v>
      </c>
      <c r="H16">
        <f>F16/S2*10</f>
        <v>6.6832174776564042</v>
      </c>
      <c r="I16" s="3">
        <v>7.8E-2</v>
      </c>
      <c r="J16" s="3">
        <f t="shared" si="1"/>
        <v>7.7999999999999999E-4</v>
      </c>
      <c r="K16" s="3">
        <v>10.039999999999999</v>
      </c>
      <c r="L16" s="9">
        <f t="shared" si="2"/>
        <v>0.10039999999999999</v>
      </c>
      <c r="M16" s="3">
        <v>128.6</v>
      </c>
      <c r="N16">
        <f t="shared" si="0"/>
        <v>13.513839999999998</v>
      </c>
      <c r="P16">
        <f>N16/((22/7)*(0.025^2))</f>
        <v>6879.7730909090897</v>
      </c>
    </row>
    <row r="17" spans="1:16">
      <c r="A17" s="2" t="s">
        <v>4</v>
      </c>
      <c r="B17" s="1">
        <v>1</v>
      </c>
      <c r="C17" s="1">
        <v>1</v>
      </c>
      <c r="D17" s="1">
        <v>0</v>
      </c>
      <c r="E17" s="7" t="s">
        <v>15</v>
      </c>
      <c r="F17">
        <v>130.79999999999998</v>
      </c>
      <c r="G17" s="3">
        <v>130.80000000000001</v>
      </c>
      <c r="H17" s="3">
        <v>5</v>
      </c>
      <c r="I17" s="3">
        <v>0.14299999999999999</v>
      </c>
      <c r="J17" s="3">
        <f t="shared" si="1"/>
        <v>1.4299999999999998E-3</v>
      </c>
      <c r="K17" s="3">
        <v>9.7010000000000005</v>
      </c>
      <c r="L17" s="9">
        <f t="shared" si="2"/>
        <v>9.7009999999999999E-2</v>
      </c>
      <c r="M17" s="3">
        <v>67.78</v>
      </c>
      <c r="N17">
        <f t="shared" si="0"/>
        <v>12.688907999999998</v>
      </c>
      <c r="O17">
        <f>(0.68587106)*F17*L17</f>
        <v>8.7029547802024787</v>
      </c>
      <c r="P17">
        <f>O17/((22/7)*(0.025)^2)</f>
        <v>4430.5951608303521</v>
      </c>
    </row>
    <row r="18" spans="1:16">
      <c r="A18" s="2" t="s">
        <v>4</v>
      </c>
      <c r="B18" s="1">
        <v>1</v>
      </c>
      <c r="C18" s="1">
        <v>1</v>
      </c>
      <c r="D18" s="1">
        <v>5</v>
      </c>
      <c r="E18" s="7" t="s">
        <v>15</v>
      </c>
      <c r="F18">
        <v>173.6</v>
      </c>
      <c r="G18" s="3">
        <v>173.6</v>
      </c>
      <c r="H18" s="3">
        <v>10</v>
      </c>
      <c r="I18" s="3">
        <v>6.2E-2</v>
      </c>
      <c r="J18" s="3">
        <f t="shared" si="1"/>
        <v>6.2E-4</v>
      </c>
      <c r="K18" s="3">
        <v>10.46</v>
      </c>
      <c r="L18" s="9">
        <f t="shared" si="2"/>
        <v>0.10460000000000001</v>
      </c>
      <c r="M18" s="3">
        <v>169.4</v>
      </c>
      <c r="N18">
        <f t="shared" si="0"/>
        <v>18.158560000000001</v>
      </c>
      <c r="P18">
        <f>N18/((22/7)*(0.025^2))</f>
        <v>9244.3578181818175</v>
      </c>
    </row>
    <row r="19" spans="1:16">
      <c r="A19" s="2" t="s">
        <v>4</v>
      </c>
      <c r="B19" s="1">
        <v>1</v>
      </c>
      <c r="C19" s="1">
        <v>1</v>
      </c>
      <c r="D19" s="1">
        <v>15</v>
      </c>
      <c r="E19" s="7"/>
      <c r="F19">
        <v>75.399999999999991</v>
      </c>
      <c r="H19">
        <f>F19/S3*10</f>
        <v>5.4542824074074083</v>
      </c>
      <c r="I19" s="3">
        <v>4.5999999999999999E-2</v>
      </c>
      <c r="J19" s="3">
        <f t="shared" si="1"/>
        <v>4.6000000000000001E-4</v>
      </c>
      <c r="K19" s="3">
        <v>11.54</v>
      </c>
      <c r="L19" s="9">
        <f t="shared" si="2"/>
        <v>0.11539999999999999</v>
      </c>
      <c r="M19" s="3">
        <v>253.2</v>
      </c>
      <c r="N19">
        <f t="shared" si="0"/>
        <v>8.701159999999998</v>
      </c>
      <c r="P19">
        <f>N19/((22/7)*(0.025^2))</f>
        <v>4429.6814545454536</v>
      </c>
    </row>
    <row r="20" spans="1:16">
      <c r="A20" s="2" t="s">
        <v>4</v>
      </c>
      <c r="B20" s="1">
        <v>1</v>
      </c>
      <c r="C20" s="1">
        <v>2</v>
      </c>
      <c r="D20" s="1">
        <v>0</v>
      </c>
      <c r="E20" s="7" t="s">
        <v>15</v>
      </c>
      <c r="F20">
        <v>11.9</v>
      </c>
      <c r="G20" s="3">
        <v>11.9</v>
      </c>
      <c r="H20" s="3">
        <v>5</v>
      </c>
      <c r="I20" s="3">
        <v>0.747</v>
      </c>
      <c r="J20" s="3">
        <f t="shared" si="1"/>
        <v>7.4700000000000001E-3</v>
      </c>
      <c r="K20" s="10">
        <v>15.9</v>
      </c>
      <c r="L20" s="9">
        <f t="shared" si="2"/>
        <v>0.159</v>
      </c>
      <c r="M20" s="3">
        <v>21.29</v>
      </c>
      <c r="N20">
        <f t="shared" si="0"/>
        <v>1.8921000000000001</v>
      </c>
      <c r="O20">
        <f>(0.68587106)*F20*L20</f>
        <v>1.297736632626</v>
      </c>
      <c r="P20">
        <f>O20/((22/7)*(0.025)^2)</f>
        <v>660.66592206414543</v>
      </c>
    </row>
    <row r="21" spans="1:16">
      <c r="A21" s="2" t="s">
        <v>4</v>
      </c>
      <c r="B21" s="1">
        <v>1</v>
      </c>
      <c r="C21" s="1">
        <v>2</v>
      </c>
      <c r="D21" s="1">
        <v>5</v>
      </c>
      <c r="E21" s="7" t="s">
        <v>15</v>
      </c>
      <c r="F21">
        <v>95.1</v>
      </c>
      <c r="G21" s="3">
        <v>95.1</v>
      </c>
      <c r="H21" s="3">
        <v>10</v>
      </c>
      <c r="I21" s="3">
        <v>0.19400000000000001</v>
      </c>
      <c r="J21" s="3">
        <f t="shared" si="1"/>
        <v>1.9400000000000001E-3</v>
      </c>
      <c r="K21" s="3">
        <v>8.4480000000000004</v>
      </c>
      <c r="L21" s="9">
        <f t="shared" si="2"/>
        <v>8.448E-2</v>
      </c>
      <c r="M21" s="3">
        <v>43.55</v>
      </c>
      <c r="N21">
        <f t="shared" si="0"/>
        <v>8.0340480000000003</v>
      </c>
      <c r="P21">
        <f>N21/((22/7)*(0.025^2))</f>
        <v>4090.0607999999997</v>
      </c>
    </row>
    <row r="22" spans="1:16">
      <c r="A22" s="2" t="s">
        <v>4</v>
      </c>
      <c r="B22" s="1">
        <v>1</v>
      </c>
      <c r="C22" s="1">
        <v>2</v>
      </c>
      <c r="D22" s="1">
        <v>15</v>
      </c>
      <c r="E22" s="7"/>
      <c r="F22">
        <v>54.4</v>
      </c>
      <c r="H22">
        <f>F22/S3*10</f>
        <v>3.9351851851851856</v>
      </c>
      <c r="I22" s="3">
        <v>8.2000000000000003E-2</v>
      </c>
      <c r="J22" s="3">
        <f t="shared" si="1"/>
        <v>8.1999999999999998E-4</v>
      </c>
      <c r="K22" s="3">
        <v>9.1579999999999995</v>
      </c>
      <c r="L22" s="9">
        <f t="shared" si="2"/>
        <v>9.1579999999999995E-2</v>
      </c>
      <c r="M22" s="3">
        <v>112.3</v>
      </c>
      <c r="N22">
        <f t="shared" si="0"/>
        <v>4.9819519999999997</v>
      </c>
      <c r="P22">
        <f>N22/((22/7)*(0.025^2))</f>
        <v>2536.2664727272722</v>
      </c>
    </row>
    <row r="23" spans="1:16">
      <c r="A23" s="2" t="s">
        <v>4</v>
      </c>
      <c r="B23" s="1">
        <v>1</v>
      </c>
      <c r="C23" s="1">
        <v>3</v>
      </c>
      <c r="D23" s="1">
        <v>0</v>
      </c>
      <c r="E23" s="7" t="s">
        <v>15</v>
      </c>
      <c r="F23">
        <v>81.699999999999989</v>
      </c>
      <c r="G23" s="3">
        <v>81.7</v>
      </c>
      <c r="H23" s="3">
        <v>5</v>
      </c>
      <c r="I23" s="3">
        <v>0.184</v>
      </c>
      <c r="J23" s="3">
        <f t="shared" si="1"/>
        <v>1.8400000000000001E-3</v>
      </c>
      <c r="K23" s="3">
        <v>10.57</v>
      </c>
      <c r="L23" s="9">
        <f t="shared" si="2"/>
        <v>0.1057</v>
      </c>
      <c r="M23" s="10">
        <v>57.6</v>
      </c>
      <c r="N23">
        <f t="shared" si="0"/>
        <v>8.6356899999999985</v>
      </c>
      <c r="O23">
        <f>(0.68587106)*F23*L23</f>
        <v>5.9229698541313986</v>
      </c>
      <c r="P23">
        <f>O23/((22/7)*(0.025)^2)</f>
        <v>3015.3301075578029</v>
      </c>
    </row>
    <row r="24" spans="1:16">
      <c r="A24" s="2" t="s">
        <v>4</v>
      </c>
      <c r="B24" s="1">
        <v>1</v>
      </c>
      <c r="C24" s="1">
        <v>3</v>
      </c>
      <c r="D24" s="1">
        <v>5</v>
      </c>
      <c r="E24" s="7"/>
      <c r="F24">
        <v>180.4</v>
      </c>
      <c r="H24">
        <f>F24/S3*10</f>
        <v>13.049768518518521</v>
      </c>
      <c r="I24" s="3">
        <v>0.124</v>
      </c>
      <c r="J24" s="3">
        <f t="shared" si="1"/>
        <v>1.24E-3</v>
      </c>
      <c r="K24" s="3">
        <v>8.9930000000000003</v>
      </c>
      <c r="L24" s="9">
        <f t="shared" si="2"/>
        <v>8.993000000000001E-2</v>
      </c>
      <c r="M24" s="3">
        <v>72.349999999999994</v>
      </c>
      <c r="N24">
        <f t="shared" si="0"/>
        <v>16.223372000000001</v>
      </c>
      <c r="P24">
        <f>N24/((22/7)*(0.025^2))</f>
        <v>8259.1712000000007</v>
      </c>
    </row>
    <row r="25" spans="1:16">
      <c r="A25" s="2" t="s">
        <v>4</v>
      </c>
      <c r="B25" s="1">
        <v>2</v>
      </c>
      <c r="C25" s="1">
        <v>1</v>
      </c>
      <c r="D25" s="1">
        <v>0</v>
      </c>
      <c r="E25" s="7" t="s">
        <v>15</v>
      </c>
      <c r="F25">
        <v>101.1</v>
      </c>
      <c r="G25" s="3">
        <v>101.1</v>
      </c>
      <c r="H25" s="3">
        <v>5</v>
      </c>
      <c r="I25" s="3">
        <v>9.2999999999999999E-2</v>
      </c>
      <c r="J25" s="3">
        <f t="shared" si="1"/>
        <v>9.2999999999999995E-4</v>
      </c>
      <c r="K25" s="3">
        <v>10.94</v>
      </c>
      <c r="L25" s="9">
        <f t="shared" si="2"/>
        <v>0.1094</v>
      </c>
      <c r="M25" s="3">
        <v>117.3</v>
      </c>
      <c r="N25">
        <f t="shared" si="0"/>
        <v>11.060339999999998</v>
      </c>
      <c r="O25">
        <f>(0.68587106)*F25*L25</f>
        <v>7.5859671197603999</v>
      </c>
      <c r="P25">
        <f>O25/((22/7)*(0.025)^2)</f>
        <v>3861.946897332567</v>
      </c>
    </row>
    <row r="26" spans="1:16">
      <c r="A26" s="2" t="s">
        <v>4</v>
      </c>
      <c r="B26" s="1">
        <v>2</v>
      </c>
      <c r="C26" s="1">
        <v>1</v>
      </c>
      <c r="D26" s="1">
        <v>5</v>
      </c>
      <c r="E26" s="7" t="s">
        <v>15</v>
      </c>
      <c r="F26">
        <v>197</v>
      </c>
      <c r="G26" s="3">
        <v>197</v>
      </c>
      <c r="H26" s="3">
        <v>10</v>
      </c>
      <c r="I26" s="3">
        <v>8.1000000000000003E-2</v>
      </c>
      <c r="J26" s="3">
        <f t="shared" si="1"/>
        <v>8.1000000000000006E-4</v>
      </c>
      <c r="K26" s="3">
        <v>9.8539999999999992</v>
      </c>
      <c r="L26" s="9">
        <f t="shared" si="2"/>
        <v>9.8539999999999989E-2</v>
      </c>
      <c r="M26" s="12">
        <v>122</v>
      </c>
      <c r="N26">
        <f t="shared" si="0"/>
        <v>19.412379999999999</v>
      </c>
      <c r="P26">
        <f>N26/((22/7)*(0.025^2))</f>
        <v>9882.6661818181801</v>
      </c>
    </row>
    <row r="27" spans="1:16">
      <c r="A27" s="2" t="s">
        <v>4</v>
      </c>
      <c r="B27" s="1">
        <v>2</v>
      </c>
      <c r="C27" s="1">
        <v>1</v>
      </c>
      <c r="D27" s="1">
        <v>15</v>
      </c>
      <c r="E27" s="7"/>
      <c r="F27">
        <v>158.79999999999998</v>
      </c>
      <c r="H27">
        <f>F27/S3*10</f>
        <v>11.487268518518519</v>
      </c>
      <c r="I27" s="3">
        <v>8.3000000000000004E-2</v>
      </c>
      <c r="J27" s="3">
        <f t="shared" si="1"/>
        <v>8.3000000000000001E-4</v>
      </c>
      <c r="K27" s="3">
        <v>9.8239999999999998</v>
      </c>
      <c r="L27" s="9">
        <f t="shared" si="2"/>
        <v>9.8239999999999994E-2</v>
      </c>
      <c r="M27" s="3">
        <v>118.8</v>
      </c>
      <c r="N27">
        <f t="shared" si="0"/>
        <v>15.600511999999997</v>
      </c>
      <c r="P27">
        <f>N27/((22/7)*(0.025^2))</f>
        <v>7942.0788363636339</v>
      </c>
    </row>
    <row r="28" spans="1:16">
      <c r="A28" s="2" t="s">
        <v>4</v>
      </c>
      <c r="B28" s="1">
        <v>2</v>
      </c>
      <c r="C28" s="1">
        <v>2</v>
      </c>
      <c r="D28" s="1">
        <v>0</v>
      </c>
      <c r="E28" s="7" t="s">
        <v>15</v>
      </c>
      <c r="F28">
        <v>39.700000000000003</v>
      </c>
      <c r="G28" s="3">
        <v>39.700000000000003</v>
      </c>
      <c r="H28" s="3">
        <v>5</v>
      </c>
      <c r="I28" s="9">
        <v>0.19</v>
      </c>
      <c r="J28" s="3">
        <f t="shared" si="1"/>
        <v>1.9E-3</v>
      </c>
      <c r="K28" s="3">
        <v>9.8650000000000002</v>
      </c>
      <c r="L28" s="9">
        <f t="shared" si="2"/>
        <v>9.8650000000000002E-2</v>
      </c>
      <c r="M28" s="3">
        <v>52.05</v>
      </c>
      <c r="N28">
        <f t="shared" si="0"/>
        <v>3.9164050000000001</v>
      </c>
      <c r="O28">
        <f>(0.68587106)*F28*L28</f>
        <v>2.6861488487392999</v>
      </c>
      <c r="P28">
        <f>O28/((22/7)*(0.025)^2)</f>
        <v>1367.4939593581889</v>
      </c>
    </row>
    <row r="29" spans="1:16">
      <c r="A29" s="2" t="s">
        <v>4</v>
      </c>
      <c r="B29" s="1">
        <v>2</v>
      </c>
      <c r="C29" s="1">
        <v>2</v>
      </c>
      <c r="D29" s="1">
        <v>5</v>
      </c>
      <c r="E29" s="7" t="s">
        <v>15</v>
      </c>
      <c r="F29">
        <v>101.1</v>
      </c>
      <c r="G29" s="3">
        <v>101.1</v>
      </c>
      <c r="H29" s="3">
        <v>10</v>
      </c>
      <c r="I29" s="3">
        <v>0.104</v>
      </c>
      <c r="J29" s="3">
        <f t="shared" si="1"/>
        <v>1.0399999999999999E-3</v>
      </c>
      <c r="K29" s="9">
        <v>8.1</v>
      </c>
      <c r="L29" s="9">
        <f t="shared" si="2"/>
        <v>8.1000000000000003E-2</v>
      </c>
      <c r="M29" s="3">
        <v>77.819999999999993</v>
      </c>
      <c r="N29">
        <f t="shared" si="0"/>
        <v>8.1890999999999998</v>
      </c>
      <c r="P29">
        <f>N29/((22/7)*(0.025^2))</f>
        <v>4168.9963636363636</v>
      </c>
    </row>
    <row r="30" spans="1:16">
      <c r="A30" s="2" t="s">
        <v>4</v>
      </c>
      <c r="B30" s="1">
        <v>2</v>
      </c>
      <c r="C30" s="1">
        <v>2</v>
      </c>
      <c r="D30" s="1">
        <v>15</v>
      </c>
      <c r="E30" s="7"/>
      <c r="F30">
        <v>21</v>
      </c>
      <c r="H30">
        <f>F30/S3*10</f>
        <v>1.5190972222222223</v>
      </c>
      <c r="I30" s="3">
        <v>7.5999999999999998E-2</v>
      </c>
      <c r="J30" s="3">
        <f t="shared" si="1"/>
        <v>7.5999999999999993E-4</v>
      </c>
      <c r="K30" s="3">
        <v>11.69</v>
      </c>
      <c r="L30" s="9">
        <f t="shared" si="2"/>
        <v>0.11689999999999999</v>
      </c>
      <c r="M30" s="3">
        <v>154.6</v>
      </c>
      <c r="N30">
        <f t="shared" si="0"/>
        <v>2.4548999999999999</v>
      </c>
      <c r="P30">
        <f>N30/((22/7)*(0.025^2))</f>
        <v>1249.7672727272725</v>
      </c>
    </row>
    <row r="31" spans="1:16">
      <c r="A31" s="2" t="s">
        <v>4</v>
      </c>
      <c r="B31" s="1">
        <v>2</v>
      </c>
      <c r="C31" s="1">
        <v>3</v>
      </c>
      <c r="D31" s="1">
        <v>0</v>
      </c>
      <c r="E31" s="7" t="s">
        <v>15</v>
      </c>
      <c r="F31">
        <v>50.800000000000004</v>
      </c>
      <c r="G31" s="3">
        <v>50.8</v>
      </c>
      <c r="H31" s="3">
        <v>5</v>
      </c>
      <c r="I31" s="3">
        <v>0.14299999999999999</v>
      </c>
      <c r="J31" s="3">
        <f t="shared" si="1"/>
        <v>1.4299999999999998E-3</v>
      </c>
      <c r="K31" s="3">
        <v>10.27</v>
      </c>
      <c r="L31" s="9">
        <f t="shared" si="2"/>
        <v>0.1027</v>
      </c>
      <c r="M31" s="3">
        <v>71.819999999999993</v>
      </c>
      <c r="N31">
        <f t="shared" si="0"/>
        <v>5.2171600000000007</v>
      </c>
      <c r="O31">
        <f>(0.68587106)*F31*L31</f>
        <v>3.5782990593896002</v>
      </c>
      <c r="P31">
        <f>O31/((22/7)*(0.025)^2)</f>
        <v>1821.6795211437964</v>
      </c>
    </row>
    <row r="32" spans="1:16">
      <c r="A32" s="2" t="s">
        <v>4</v>
      </c>
      <c r="B32" s="1">
        <v>2</v>
      </c>
      <c r="C32" s="1">
        <v>3</v>
      </c>
      <c r="D32" s="1">
        <v>5</v>
      </c>
      <c r="E32" s="7" t="s">
        <v>15</v>
      </c>
      <c r="F32">
        <v>124.4</v>
      </c>
      <c r="G32" s="3">
        <v>124.4</v>
      </c>
      <c r="H32" s="3">
        <v>10</v>
      </c>
      <c r="I32" s="3">
        <v>8.2000000000000003E-2</v>
      </c>
      <c r="J32" s="3">
        <f t="shared" si="1"/>
        <v>8.1999999999999998E-4</v>
      </c>
      <c r="K32" s="3">
        <v>8.5120000000000005</v>
      </c>
      <c r="L32" s="9">
        <f t="shared" si="2"/>
        <v>8.5120000000000001E-2</v>
      </c>
      <c r="M32" s="3">
        <v>103.8</v>
      </c>
      <c r="N32">
        <f t="shared" si="0"/>
        <v>10.588928000000001</v>
      </c>
      <c r="P32">
        <f>N32/((22/7)*(0.025^2))</f>
        <v>5390.7269818181821</v>
      </c>
    </row>
    <row r="33" spans="1:16">
      <c r="A33" s="2" t="s">
        <v>4</v>
      </c>
      <c r="B33" s="1">
        <v>2</v>
      </c>
      <c r="C33" s="1">
        <v>3</v>
      </c>
      <c r="D33" s="1">
        <v>15</v>
      </c>
      <c r="E33" s="7"/>
      <c r="F33">
        <v>179.2</v>
      </c>
      <c r="H33">
        <f>F33/S3*10</f>
        <v>12.962962962962965</v>
      </c>
      <c r="I33" s="3">
        <v>6.8000000000000005E-2</v>
      </c>
      <c r="J33" s="3">
        <f t="shared" si="1"/>
        <v>6.8000000000000005E-4</v>
      </c>
      <c r="K33" s="3">
        <v>8.8320000000000007</v>
      </c>
      <c r="L33" s="9">
        <f t="shared" si="2"/>
        <v>8.832000000000001E-2</v>
      </c>
      <c r="M33" s="3">
        <v>129.30000000000001</v>
      </c>
      <c r="N33">
        <f t="shared" si="0"/>
        <v>15.826944000000001</v>
      </c>
      <c r="P33">
        <f>N33/((22/7)*(0.025^2))</f>
        <v>8057.3533090909086</v>
      </c>
    </row>
    <row r="34" spans="1:16">
      <c r="A34" s="2" t="s">
        <v>5</v>
      </c>
      <c r="B34" s="1">
        <v>1</v>
      </c>
      <c r="C34" s="1">
        <v>1</v>
      </c>
      <c r="D34" s="1">
        <v>0</v>
      </c>
      <c r="E34" s="7" t="s">
        <v>15</v>
      </c>
      <c r="F34">
        <v>50.5</v>
      </c>
      <c r="G34" s="3">
        <v>50.5</v>
      </c>
      <c r="H34" s="3">
        <v>5</v>
      </c>
      <c r="I34" s="3">
        <v>0.47099999999999997</v>
      </c>
      <c r="J34" s="3">
        <f t="shared" si="1"/>
        <v>4.7099999999999998E-3</v>
      </c>
      <c r="K34" s="10">
        <v>10.9</v>
      </c>
      <c r="L34" s="9">
        <f t="shared" si="2"/>
        <v>0.109</v>
      </c>
      <c r="M34" s="3">
        <v>23.13</v>
      </c>
      <c r="N34">
        <f t="shared" ref="N34:N65" si="3">L34*F34</f>
        <v>5.5045000000000002</v>
      </c>
      <c r="O34">
        <f>(0.68587106)*F34*L34</f>
        <v>3.77537724977</v>
      </c>
      <c r="P34">
        <f>O34/((22/7)*(0.025)^2)</f>
        <v>1922.0102362465452</v>
      </c>
    </row>
    <row r="35" spans="1:16">
      <c r="A35" s="2" t="s">
        <v>5</v>
      </c>
      <c r="B35" s="1">
        <v>1</v>
      </c>
      <c r="C35" s="1">
        <v>1</v>
      </c>
      <c r="D35" s="1">
        <v>5</v>
      </c>
      <c r="E35" s="7" t="s">
        <v>15</v>
      </c>
      <c r="F35">
        <v>196.4</v>
      </c>
      <c r="G35" s="3">
        <v>196.4</v>
      </c>
      <c r="H35" s="3">
        <v>10</v>
      </c>
      <c r="I35" s="3">
        <v>3.1E-2</v>
      </c>
      <c r="J35" s="3">
        <f t="shared" si="1"/>
        <v>3.1E-4</v>
      </c>
      <c r="K35" s="3">
        <v>9.2449999999999992</v>
      </c>
      <c r="L35" s="9">
        <f t="shared" si="2"/>
        <v>9.2449999999999991E-2</v>
      </c>
      <c r="M35" s="3">
        <v>301.89999999999998</v>
      </c>
      <c r="N35">
        <f t="shared" si="3"/>
        <v>18.15718</v>
      </c>
      <c r="P35">
        <f>N35/((22/7)*(0.025^2))</f>
        <v>9243.6552727272719</v>
      </c>
    </row>
    <row r="36" spans="1:16">
      <c r="A36" s="2" t="s">
        <v>5</v>
      </c>
      <c r="B36" s="1">
        <v>1</v>
      </c>
      <c r="C36" s="1">
        <v>1</v>
      </c>
      <c r="D36" s="1">
        <v>15</v>
      </c>
      <c r="E36" s="7" t="s">
        <v>15</v>
      </c>
      <c r="F36">
        <v>211.29999999999998</v>
      </c>
      <c r="G36" s="3">
        <v>211.3</v>
      </c>
      <c r="H36" s="3">
        <v>10</v>
      </c>
      <c r="I36" s="3">
        <v>4.7E-2</v>
      </c>
      <c r="J36" s="3">
        <f t="shared" si="1"/>
        <v>4.6999999999999999E-4</v>
      </c>
      <c r="K36" s="3">
        <v>8.6829999999999998</v>
      </c>
      <c r="L36" s="9">
        <f t="shared" si="2"/>
        <v>8.6830000000000004E-2</v>
      </c>
      <c r="M36" s="3">
        <v>185.9</v>
      </c>
      <c r="N36">
        <f t="shared" si="3"/>
        <v>18.347179000000001</v>
      </c>
      <c r="P36">
        <f>N36/((22/7)*(0.025^2))</f>
        <v>9340.3820363636369</v>
      </c>
    </row>
    <row r="37" spans="1:16">
      <c r="A37" s="2" t="s">
        <v>5</v>
      </c>
      <c r="B37" s="1">
        <v>1</v>
      </c>
      <c r="C37" s="1">
        <v>1</v>
      </c>
      <c r="D37" s="1">
        <v>25</v>
      </c>
      <c r="E37" s="7"/>
      <c r="F37">
        <v>46.1</v>
      </c>
      <c r="H37">
        <f>F37/S4*10</f>
        <v>1.887968693119767</v>
      </c>
      <c r="I37" s="3">
        <v>9.5000000000000001E-2</v>
      </c>
      <c r="J37" s="3">
        <f t="shared" si="1"/>
        <v>9.5E-4</v>
      </c>
      <c r="K37" s="3">
        <v>8.4990000000000006</v>
      </c>
      <c r="L37" s="9">
        <f t="shared" si="2"/>
        <v>8.499000000000001E-2</v>
      </c>
      <c r="M37" s="3">
        <v>89.92</v>
      </c>
      <c r="N37">
        <f t="shared" si="3"/>
        <v>3.9180390000000007</v>
      </c>
      <c r="P37">
        <f>N37/((22/7)*(0.025^2))</f>
        <v>1994.6380363636365</v>
      </c>
    </row>
    <row r="38" spans="1:16">
      <c r="A38" s="2" t="s">
        <v>5</v>
      </c>
      <c r="B38" s="1">
        <v>1</v>
      </c>
      <c r="C38" s="1">
        <v>2</v>
      </c>
      <c r="D38" s="1">
        <v>0</v>
      </c>
      <c r="E38" s="7" t="s">
        <v>15</v>
      </c>
      <c r="F38">
        <v>71.199999999999989</v>
      </c>
      <c r="G38" s="3">
        <v>71.2</v>
      </c>
      <c r="H38" s="3">
        <v>5</v>
      </c>
      <c r="I38" s="3">
        <v>0.624</v>
      </c>
      <c r="J38" s="3">
        <f t="shared" si="1"/>
        <v>6.2399999999999999E-3</v>
      </c>
      <c r="K38" s="3">
        <v>10.16</v>
      </c>
      <c r="L38" s="9">
        <f t="shared" si="2"/>
        <v>0.1016</v>
      </c>
      <c r="M38" s="3">
        <v>16.29</v>
      </c>
      <c r="N38">
        <f t="shared" si="3"/>
        <v>7.2339199999999986</v>
      </c>
      <c r="O38">
        <f>(0.68587106)*F38*L38</f>
        <v>4.9615363783551985</v>
      </c>
      <c r="P38">
        <f>O38/((22/7)*(0.025)^2)</f>
        <v>2525.8730653444645</v>
      </c>
    </row>
    <row r="39" spans="1:16">
      <c r="A39" s="2" t="s">
        <v>5</v>
      </c>
      <c r="B39" s="1">
        <v>1</v>
      </c>
      <c r="C39" s="1">
        <v>2</v>
      </c>
      <c r="D39" s="1">
        <v>5</v>
      </c>
      <c r="E39" s="7" t="s">
        <v>15</v>
      </c>
      <c r="F39">
        <v>250.9</v>
      </c>
      <c r="G39" s="3">
        <v>250.9</v>
      </c>
      <c r="H39" s="3">
        <v>10</v>
      </c>
      <c r="I39" s="3">
        <v>5.7000000000000002E-2</v>
      </c>
      <c r="J39" s="3">
        <f t="shared" si="1"/>
        <v>5.6999999999999998E-4</v>
      </c>
      <c r="K39" s="3">
        <v>9.0530000000000008</v>
      </c>
      <c r="L39" s="9">
        <f t="shared" si="2"/>
        <v>9.0530000000000013E-2</v>
      </c>
      <c r="M39" s="3">
        <v>158.4</v>
      </c>
      <c r="N39">
        <f t="shared" si="3"/>
        <v>22.713977000000003</v>
      </c>
      <c r="P39">
        <f>N39/((22/7)*(0.025^2))</f>
        <v>11563.479200000002</v>
      </c>
    </row>
    <row r="40" spans="1:16">
      <c r="A40" s="2" t="s">
        <v>5</v>
      </c>
      <c r="B40" s="1">
        <v>1</v>
      </c>
      <c r="C40" s="1">
        <v>2</v>
      </c>
      <c r="D40" s="1">
        <v>15</v>
      </c>
      <c r="E40" s="7"/>
      <c r="F40">
        <v>200.1</v>
      </c>
      <c r="H40">
        <f>F40/S4*10</f>
        <v>8.1948489261012014</v>
      </c>
      <c r="I40" s="3">
        <v>6.9000000000000006E-2</v>
      </c>
      <c r="J40" s="3">
        <f t="shared" si="1"/>
        <v>6.9000000000000008E-4</v>
      </c>
      <c r="K40" s="9">
        <v>7.75</v>
      </c>
      <c r="L40" s="9">
        <f t="shared" si="2"/>
        <v>7.7499999999999999E-2</v>
      </c>
      <c r="M40" s="12">
        <v>112</v>
      </c>
      <c r="N40">
        <f t="shared" si="3"/>
        <v>15.50775</v>
      </c>
      <c r="P40">
        <f>N40/((22/7)*(0.025^2))</f>
        <v>7894.8545454545447</v>
      </c>
    </row>
    <row r="41" spans="1:16">
      <c r="A41" s="2" t="s">
        <v>5</v>
      </c>
      <c r="B41" s="1">
        <v>1</v>
      </c>
      <c r="C41" s="1">
        <v>3</v>
      </c>
      <c r="D41" s="1">
        <v>0</v>
      </c>
      <c r="E41" s="7" t="s">
        <v>15</v>
      </c>
      <c r="F41">
        <v>33.6</v>
      </c>
      <c r="G41" s="3">
        <v>33.6</v>
      </c>
      <c r="H41" s="3">
        <v>5</v>
      </c>
      <c r="I41" s="3">
        <v>0.51500000000000001</v>
      </c>
      <c r="J41" s="3">
        <f t="shared" si="1"/>
        <v>5.1500000000000001E-3</v>
      </c>
      <c r="K41" s="3">
        <v>14.08</v>
      </c>
      <c r="L41" s="9">
        <f t="shared" si="2"/>
        <v>0.14080000000000001</v>
      </c>
      <c r="M41" s="3">
        <v>27.35</v>
      </c>
      <c r="N41">
        <f t="shared" si="3"/>
        <v>4.7308800000000009</v>
      </c>
      <c r="O41">
        <f>(0.68587106)*F41*L41</f>
        <v>3.2447736803328002</v>
      </c>
      <c r="P41">
        <f>O41/((22/7)*(0.025)^2)</f>
        <v>1651.88478271488</v>
      </c>
    </row>
    <row r="42" spans="1:16">
      <c r="A42" s="2" t="s">
        <v>5</v>
      </c>
      <c r="B42" s="1">
        <v>1</v>
      </c>
      <c r="C42" s="1">
        <v>3</v>
      </c>
      <c r="D42" s="1">
        <v>5</v>
      </c>
      <c r="E42" s="7" t="s">
        <v>15</v>
      </c>
      <c r="F42">
        <v>212.79999999999998</v>
      </c>
      <c r="G42" s="3">
        <v>212.8</v>
      </c>
      <c r="H42" s="3">
        <v>10</v>
      </c>
      <c r="I42" s="3">
        <v>0.126</v>
      </c>
      <c r="J42" s="3">
        <f t="shared" si="1"/>
        <v>1.2600000000000001E-3</v>
      </c>
      <c r="K42" s="3">
        <v>10.25</v>
      </c>
      <c r="L42" s="9">
        <f t="shared" si="2"/>
        <v>0.10249999999999999</v>
      </c>
      <c r="M42" s="3">
        <v>81.680000000000007</v>
      </c>
      <c r="N42">
        <f t="shared" si="3"/>
        <v>21.811999999999998</v>
      </c>
      <c r="P42">
        <f>N42/((22/7)*(0.025^2))</f>
        <v>11104.290909090907</v>
      </c>
    </row>
    <row r="43" spans="1:16">
      <c r="A43" s="2" t="s">
        <v>5</v>
      </c>
      <c r="B43" s="1">
        <v>1</v>
      </c>
      <c r="C43" s="1">
        <v>3</v>
      </c>
      <c r="D43" s="1">
        <v>15</v>
      </c>
      <c r="E43" s="7" t="s">
        <v>15</v>
      </c>
      <c r="F43">
        <v>196.29999999999998</v>
      </c>
      <c r="G43" s="3">
        <v>196.3</v>
      </c>
      <c r="H43" s="3">
        <v>10</v>
      </c>
      <c r="I43" s="3">
        <v>7.6999999999999999E-2</v>
      </c>
      <c r="J43" s="3">
        <f t="shared" si="1"/>
        <v>7.6999999999999996E-4</v>
      </c>
      <c r="K43" s="3">
        <v>8.0120000000000005</v>
      </c>
      <c r="L43" s="9">
        <f t="shared" si="2"/>
        <v>8.0120000000000011E-2</v>
      </c>
      <c r="M43" s="3">
        <v>104.5</v>
      </c>
      <c r="N43">
        <f t="shared" si="3"/>
        <v>15.727556</v>
      </c>
      <c r="P43">
        <f>N43/((22/7)*(0.025^2))</f>
        <v>8006.7557818181813</v>
      </c>
    </row>
    <row r="44" spans="1:16">
      <c r="A44" s="2" t="s">
        <v>5</v>
      </c>
      <c r="B44" s="1">
        <v>1</v>
      </c>
      <c r="C44" s="1">
        <v>3</v>
      </c>
      <c r="D44" s="1">
        <v>25</v>
      </c>
      <c r="E44" s="7" t="s">
        <v>15</v>
      </c>
      <c r="F44">
        <v>226.2</v>
      </c>
      <c r="G44" s="3">
        <v>226.2</v>
      </c>
      <c r="H44" s="3">
        <v>10</v>
      </c>
      <c r="I44" s="3">
        <v>5.8000000000000003E-2</v>
      </c>
      <c r="J44" s="3">
        <f t="shared" si="1"/>
        <v>5.8E-4</v>
      </c>
      <c r="K44" s="3">
        <v>7.8810000000000002</v>
      </c>
      <c r="L44" s="9">
        <f t="shared" si="2"/>
        <v>7.8810000000000005E-2</v>
      </c>
      <c r="M44" s="3">
        <v>136.69999999999999</v>
      </c>
      <c r="N44">
        <f t="shared" si="3"/>
        <v>17.826822</v>
      </c>
      <c r="P44">
        <f>N44/((22/7)*(0.025^2))</f>
        <v>9075.4730181818177</v>
      </c>
    </row>
    <row r="45" spans="1:16">
      <c r="A45" s="2" t="s">
        <v>5</v>
      </c>
      <c r="B45" s="1">
        <v>1</v>
      </c>
      <c r="C45" s="1">
        <v>3</v>
      </c>
      <c r="D45" s="1">
        <v>35</v>
      </c>
      <c r="E45" s="7"/>
      <c r="F45">
        <v>21.799999999999997</v>
      </c>
      <c r="H45">
        <f>F45/S4*10</f>
        <v>0.89279213687659253</v>
      </c>
      <c r="I45" s="3">
        <v>5.5E-2</v>
      </c>
      <c r="J45" s="3">
        <f t="shared" si="1"/>
        <v>5.5000000000000003E-4</v>
      </c>
      <c r="K45" s="3">
        <v>11.17</v>
      </c>
      <c r="L45" s="9">
        <f t="shared" si="2"/>
        <v>0.11169999999999999</v>
      </c>
      <c r="M45" s="3">
        <v>202.7</v>
      </c>
      <c r="N45">
        <f t="shared" si="3"/>
        <v>2.4350599999999996</v>
      </c>
      <c r="P45">
        <f>N45/((22/7)*(0.025^2))</f>
        <v>1239.6669090909088</v>
      </c>
    </row>
    <row r="46" spans="1:16">
      <c r="A46" s="2" t="s">
        <v>5</v>
      </c>
      <c r="B46" s="1">
        <v>2</v>
      </c>
      <c r="C46" s="1">
        <v>1</v>
      </c>
      <c r="D46" s="1">
        <v>0</v>
      </c>
      <c r="E46" s="7" t="s">
        <v>15</v>
      </c>
      <c r="F46">
        <v>113.39999999999999</v>
      </c>
      <c r="G46" s="3">
        <v>113.4</v>
      </c>
      <c r="H46" s="3">
        <v>5</v>
      </c>
      <c r="I46" s="3">
        <v>9.5000000000000001E-2</v>
      </c>
      <c r="J46" s="3">
        <f t="shared" si="1"/>
        <v>9.5E-4</v>
      </c>
      <c r="K46" s="3">
        <v>10.94</v>
      </c>
      <c r="L46" s="9">
        <f t="shared" si="2"/>
        <v>0.1094</v>
      </c>
      <c r="M46" s="3">
        <v>114.8</v>
      </c>
      <c r="N46">
        <f t="shared" si="3"/>
        <v>12.405959999999999</v>
      </c>
      <c r="O46">
        <f>(0.68587106)*F46*L46</f>
        <v>8.5088889355175983</v>
      </c>
      <c r="P46">
        <f>O46/((22/7)*(0.025)^2)</f>
        <v>4331.7980035362316</v>
      </c>
    </row>
    <row r="47" spans="1:16">
      <c r="A47" s="2" t="s">
        <v>5</v>
      </c>
      <c r="B47" s="1">
        <v>2</v>
      </c>
      <c r="C47" s="1">
        <v>1</v>
      </c>
      <c r="D47" s="1">
        <v>5</v>
      </c>
      <c r="E47" s="7" t="s">
        <v>15</v>
      </c>
      <c r="F47">
        <v>250.4</v>
      </c>
      <c r="G47" s="3">
        <v>250.4</v>
      </c>
      <c r="H47" s="3">
        <v>10</v>
      </c>
      <c r="I47" s="3">
        <v>5.8000000000000003E-2</v>
      </c>
      <c r="J47" s="3">
        <f t="shared" si="1"/>
        <v>5.8E-4</v>
      </c>
      <c r="K47" s="3">
        <v>9.5619999999999994</v>
      </c>
      <c r="L47" s="9">
        <f t="shared" si="2"/>
        <v>9.5619999999999997E-2</v>
      </c>
      <c r="M47" s="3">
        <v>165.6</v>
      </c>
      <c r="N47">
        <f t="shared" si="3"/>
        <v>23.943248000000001</v>
      </c>
      <c r="P47">
        <f>N47/((22/7)*(0.025^2))</f>
        <v>12189.289890909091</v>
      </c>
    </row>
    <row r="48" spans="1:16">
      <c r="A48" s="2" t="s">
        <v>5</v>
      </c>
      <c r="B48" s="3">
        <v>2</v>
      </c>
      <c r="C48" s="3">
        <v>1</v>
      </c>
      <c r="D48" s="3">
        <v>15</v>
      </c>
      <c r="E48" s="7"/>
      <c r="F48">
        <v>181.4</v>
      </c>
      <c r="H48">
        <f>F48/S4*10</f>
        <v>7.4290134692391705</v>
      </c>
      <c r="I48" s="3">
        <v>3.3000000000000002E-2</v>
      </c>
      <c r="J48" s="3">
        <f t="shared" si="1"/>
        <v>3.3E-4</v>
      </c>
      <c r="K48" s="10">
        <v>10.1</v>
      </c>
      <c r="L48" s="9">
        <f t="shared" si="2"/>
        <v>0.10099999999999999</v>
      </c>
      <c r="M48" s="3">
        <v>310.5</v>
      </c>
      <c r="N48">
        <f t="shared" si="3"/>
        <v>18.321400000000001</v>
      </c>
      <c r="P48">
        <f>N48/((22/7)*(0.025^2))</f>
        <v>9327.2581818181807</v>
      </c>
    </row>
    <row r="49" spans="1:16">
      <c r="A49" s="2" t="s">
        <v>5</v>
      </c>
      <c r="B49" s="3">
        <v>2</v>
      </c>
      <c r="C49" s="3">
        <v>2</v>
      </c>
      <c r="D49" s="3">
        <v>0</v>
      </c>
      <c r="E49" s="7" t="s">
        <v>15</v>
      </c>
      <c r="F49">
        <v>92.8</v>
      </c>
      <c r="G49" s="3">
        <v>92.8</v>
      </c>
      <c r="H49" s="3">
        <v>5</v>
      </c>
      <c r="I49" s="3">
        <v>9.5000000000000001E-2</v>
      </c>
      <c r="J49" s="3">
        <f t="shared" si="1"/>
        <v>9.5E-4</v>
      </c>
      <c r="K49" s="3">
        <v>11.51</v>
      </c>
      <c r="L49" s="9">
        <f t="shared" si="2"/>
        <v>0.11509999999999999</v>
      </c>
      <c r="M49" s="3">
        <v>120.6</v>
      </c>
      <c r="N49">
        <f t="shared" si="3"/>
        <v>10.681279999999999</v>
      </c>
      <c r="O49">
        <f>(0.68587106)*F49*L49</f>
        <v>7.3259808357567993</v>
      </c>
      <c r="P49">
        <f>O49/((22/7)*(0.025)^2)</f>
        <v>3729.5902436580068</v>
      </c>
    </row>
    <row r="50" spans="1:16">
      <c r="A50" s="2" t="s">
        <v>5</v>
      </c>
      <c r="B50" s="3">
        <v>2</v>
      </c>
      <c r="C50" s="3">
        <v>2</v>
      </c>
      <c r="D50" s="3">
        <v>5</v>
      </c>
      <c r="E50" s="7" t="s">
        <v>15</v>
      </c>
      <c r="F50">
        <v>231.6</v>
      </c>
      <c r="G50" s="3">
        <v>231.6</v>
      </c>
      <c r="H50" s="3">
        <v>10</v>
      </c>
      <c r="I50" s="3">
        <v>4.4999999999999998E-2</v>
      </c>
      <c r="J50" s="3">
        <f t="shared" si="1"/>
        <v>4.4999999999999999E-4</v>
      </c>
      <c r="K50" s="3">
        <v>9.532</v>
      </c>
      <c r="L50" s="9">
        <f t="shared" si="2"/>
        <v>9.5320000000000002E-2</v>
      </c>
      <c r="M50" s="3">
        <v>209.6</v>
      </c>
      <c r="N50">
        <f t="shared" si="3"/>
        <v>22.076111999999998</v>
      </c>
      <c r="P50">
        <f>N50/((22/7)*(0.025^2))</f>
        <v>11238.747927272725</v>
      </c>
    </row>
    <row r="51" spans="1:16">
      <c r="A51" s="2" t="s">
        <v>5</v>
      </c>
      <c r="B51" s="3">
        <v>2</v>
      </c>
      <c r="C51" s="3">
        <v>2</v>
      </c>
      <c r="D51" s="3">
        <v>15</v>
      </c>
      <c r="E51" s="7"/>
      <c r="F51">
        <v>249.9</v>
      </c>
      <c r="H51">
        <f>F51/S4*10</f>
        <v>10.234346559883509</v>
      </c>
      <c r="I51" s="3">
        <v>2.8000000000000001E-2</v>
      </c>
      <c r="J51" s="3">
        <f t="shared" si="1"/>
        <v>2.8000000000000003E-4</v>
      </c>
      <c r="K51" s="3">
        <v>9.782</v>
      </c>
      <c r="L51" s="9">
        <f t="shared" si="2"/>
        <v>9.7820000000000004E-2</v>
      </c>
      <c r="M51" s="3">
        <v>351.5</v>
      </c>
      <c r="N51">
        <f t="shared" si="3"/>
        <v>24.445218000000001</v>
      </c>
      <c r="P51">
        <f>N51/((22/7)*(0.025^2))</f>
        <v>12444.838254545453</v>
      </c>
    </row>
    <row r="52" spans="1:16">
      <c r="A52" s="2" t="s">
        <v>5</v>
      </c>
      <c r="B52" s="3">
        <v>2</v>
      </c>
      <c r="C52" s="3">
        <v>3</v>
      </c>
      <c r="D52" s="3">
        <v>0</v>
      </c>
      <c r="E52" s="7" t="s">
        <v>15</v>
      </c>
      <c r="F52">
        <v>151.29999999999998</v>
      </c>
      <c r="G52" s="3">
        <v>151.30000000000001</v>
      </c>
      <c r="H52" s="3">
        <v>5</v>
      </c>
      <c r="I52" s="3">
        <v>9.8000000000000004E-2</v>
      </c>
      <c r="J52" s="3">
        <f t="shared" si="1"/>
        <v>9.7999999999999997E-4</v>
      </c>
      <c r="K52" s="3">
        <v>10.58</v>
      </c>
      <c r="L52" s="9">
        <f t="shared" si="2"/>
        <v>0.10580000000000001</v>
      </c>
      <c r="M52" s="3">
        <v>107.9</v>
      </c>
      <c r="N52">
        <f t="shared" si="3"/>
        <v>16.007539999999999</v>
      </c>
      <c r="O52">
        <f>(0.68587106)*F52*L52</f>
        <v>10.979108427792399</v>
      </c>
      <c r="P52">
        <f>O52/((22/7)*(0.025)^2)</f>
        <v>5589.3642905124934</v>
      </c>
    </row>
    <row r="53" spans="1:16">
      <c r="A53" s="2" t="s">
        <v>5</v>
      </c>
      <c r="B53" s="3">
        <v>2</v>
      </c>
      <c r="C53" s="3">
        <v>3</v>
      </c>
      <c r="D53" s="3">
        <v>5</v>
      </c>
      <c r="E53" s="7" t="s">
        <v>15</v>
      </c>
      <c r="F53">
        <v>421.70000000000005</v>
      </c>
      <c r="G53" s="3">
        <v>421.7</v>
      </c>
      <c r="H53" s="3">
        <v>10</v>
      </c>
      <c r="I53" s="3">
        <v>8.4000000000000005E-2</v>
      </c>
      <c r="J53" s="3">
        <f t="shared" si="1"/>
        <v>8.4000000000000003E-4</v>
      </c>
      <c r="K53" s="3">
        <v>9.7620000000000005</v>
      </c>
      <c r="L53" s="9">
        <f t="shared" si="2"/>
        <v>9.7619999999999998E-2</v>
      </c>
      <c r="M53" s="3">
        <v>115.8</v>
      </c>
      <c r="N53">
        <f t="shared" si="3"/>
        <v>41.166354000000005</v>
      </c>
      <c r="P53">
        <f>N53/((22/7)*(0.025^2))</f>
        <v>20957.416581818183</v>
      </c>
    </row>
    <row r="54" spans="1:16">
      <c r="A54" s="2" t="s">
        <v>5</v>
      </c>
      <c r="B54" s="3">
        <v>2</v>
      </c>
      <c r="C54" s="3">
        <v>3</v>
      </c>
      <c r="D54" s="3">
        <v>15</v>
      </c>
      <c r="E54" s="7"/>
      <c r="F54">
        <v>83.399999999999991</v>
      </c>
      <c r="H54">
        <f>F54/S4*10</f>
        <v>3.4155442300691661</v>
      </c>
      <c r="I54" s="3">
        <v>3.9E-2</v>
      </c>
      <c r="J54" s="3">
        <f t="shared" si="1"/>
        <v>3.8999999999999999E-4</v>
      </c>
      <c r="K54" s="3">
        <v>9.7859999999999996</v>
      </c>
      <c r="L54" s="9">
        <f t="shared" si="2"/>
        <v>9.7860000000000003E-2</v>
      </c>
      <c r="M54" s="3">
        <v>253.9</v>
      </c>
      <c r="N54">
        <f t="shared" si="3"/>
        <v>8.161524</v>
      </c>
      <c r="P54">
        <f>N54/((22/7)*(0.025^2))</f>
        <v>4154.9576727272724</v>
      </c>
    </row>
    <row r="55" spans="1:16">
      <c r="A55" s="8" t="s">
        <v>6</v>
      </c>
      <c r="B55" s="3">
        <v>1</v>
      </c>
      <c r="C55" s="3">
        <v>1</v>
      </c>
      <c r="D55" s="3">
        <v>0</v>
      </c>
      <c r="E55" s="7" t="s">
        <v>15</v>
      </c>
      <c r="F55">
        <v>111.8</v>
      </c>
      <c r="G55" s="3">
        <v>111.8</v>
      </c>
      <c r="H55" s="3">
        <v>5</v>
      </c>
      <c r="I55" s="3">
        <v>9.7000000000000003E-2</v>
      </c>
      <c r="J55" s="3">
        <f t="shared" si="1"/>
        <v>9.7000000000000005E-4</v>
      </c>
      <c r="K55" s="3">
        <v>10.65</v>
      </c>
      <c r="L55" s="9">
        <f t="shared" si="2"/>
        <v>0.1065</v>
      </c>
      <c r="M55" s="3">
        <v>109.4</v>
      </c>
      <c r="N55">
        <f t="shared" si="3"/>
        <v>11.906699999999999</v>
      </c>
      <c r="O55">
        <f>(0.68587106)*F55*L55</f>
        <v>8.1664609501019978</v>
      </c>
      <c r="P55">
        <f>O55/((22/7)*(0.025)^2)</f>
        <v>4157.4710291428346</v>
      </c>
    </row>
    <row r="56" spans="1:16">
      <c r="A56" s="8" t="s">
        <v>6</v>
      </c>
      <c r="B56" s="3">
        <v>1</v>
      </c>
      <c r="C56" s="3">
        <v>1</v>
      </c>
      <c r="D56" s="3">
        <v>5</v>
      </c>
      <c r="E56" s="7" t="s">
        <v>15</v>
      </c>
      <c r="F56">
        <v>182.5</v>
      </c>
      <c r="G56" s="3">
        <v>182.5</v>
      </c>
      <c r="H56" s="3">
        <v>10</v>
      </c>
      <c r="I56" s="9">
        <v>0.05</v>
      </c>
      <c r="J56" s="3">
        <f t="shared" si="1"/>
        <v>5.0000000000000001E-4</v>
      </c>
      <c r="K56" s="3">
        <v>10.02</v>
      </c>
      <c r="L56" s="9">
        <f t="shared" si="2"/>
        <v>0.1002</v>
      </c>
      <c r="M56" s="3">
        <v>201.6</v>
      </c>
      <c r="N56">
        <f t="shared" si="3"/>
        <v>18.2865</v>
      </c>
      <c r="P56">
        <f>N56/((22/7)*(0.025^2))</f>
        <v>9309.4909090909077</v>
      </c>
    </row>
    <row r="57" spans="1:16">
      <c r="A57" s="8" t="s">
        <v>6</v>
      </c>
      <c r="B57" s="3">
        <v>1</v>
      </c>
      <c r="C57" s="3">
        <v>1</v>
      </c>
      <c r="D57" s="3">
        <v>15</v>
      </c>
      <c r="E57" s="7" t="s">
        <v>15</v>
      </c>
      <c r="F57">
        <v>19.600000000000001</v>
      </c>
      <c r="G57" s="3">
        <v>19.600000000000001</v>
      </c>
      <c r="H57" s="3">
        <v>10</v>
      </c>
      <c r="I57" s="3">
        <v>4.5999999999999999E-2</v>
      </c>
      <c r="J57" s="3">
        <f t="shared" si="1"/>
        <v>4.6000000000000001E-4</v>
      </c>
      <c r="K57" s="3">
        <v>9.9350000000000005</v>
      </c>
      <c r="L57" s="9">
        <f t="shared" si="2"/>
        <v>9.9350000000000008E-2</v>
      </c>
      <c r="M57" s="3">
        <v>217.3</v>
      </c>
      <c r="N57">
        <f t="shared" si="3"/>
        <v>1.9472600000000002</v>
      </c>
      <c r="P57">
        <f>N57/((22/7)*(0.025^2))</f>
        <v>991.33236363636365</v>
      </c>
    </row>
    <row r="58" spans="1:16">
      <c r="A58" s="8" t="s">
        <v>6</v>
      </c>
      <c r="B58" s="3">
        <v>1</v>
      </c>
      <c r="C58" s="3">
        <v>2</v>
      </c>
      <c r="D58" s="3">
        <v>0</v>
      </c>
      <c r="E58" s="7" t="s">
        <v>15</v>
      </c>
      <c r="F58">
        <v>178.9</v>
      </c>
      <c r="G58" s="3">
        <v>178.9</v>
      </c>
      <c r="H58" s="3">
        <v>5</v>
      </c>
      <c r="I58" s="3">
        <v>8.3000000000000004E-2</v>
      </c>
      <c r="J58" s="3">
        <f t="shared" si="1"/>
        <v>8.3000000000000001E-4</v>
      </c>
      <c r="K58" s="3">
        <v>10.74</v>
      </c>
      <c r="L58" s="9">
        <f t="shared" si="2"/>
        <v>0.1074</v>
      </c>
      <c r="M58" s="3">
        <v>128.80000000000001</v>
      </c>
      <c r="N58">
        <f t="shared" si="3"/>
        <v>19.21386</v>
      </c>
      <c r="O58">
        <f>(0.68587106)*F58*L58</f>
        <v>13.1782305248916</v>
      </c>
      <c r="P58">
        <f>O58/((22/7)*(0.025)^2)</f>
        <v>6708.9173581266323</v>
      </c>
    </row>
    <row r="59" spans="1:16">
      <c r="A59" s="8" t="s">
        <v>6</v>
      </c>
      <c r="B59" s="3">
        <v>1</v>
      </c>
      <c r="C59" s="3">
        <v>2</v>
      </c>
      <c r="D59" s="3">
        <v>5</v>
      </c>
      <c r="E59" s="7" t="s">
        <v>15</v>
      </c>
      <c r="F59">
        <v>163.79999999999998</v>
      </c>
      <c r="G59" s="3">
        <v>163.80000000000001</v>
      </c>
      <c r="H59" s="3">
        <v>10</v>
      </c>
      <c r="I59" s="3">
        <v>5.5E-2</v>
      </c>
      <c r="J59" s="3">
        <f t="shared" si="1"/>
        <v>5.5000000000000003E-4</v>
      </c>
      <c r="K59" s="3">
        <v>9.5429999999999993</v>
      </c>
      <c r="L59" s="9">
        <f t="shared" si="2"/>
        <v>9.5429999999999987E-2</v>
      </c>
      <c r="M59" s="3">
        <v>173.8</v>
      </c>
      <c r="N59">
        <f t="shared" si="3"/>
        <v>15.631433999999997</v>
      </c>
      <c r="P59">
        <f>N59/((22/7)*(0.025^2))</f>
        <v>7957.8209454545431</v>
      </c>
    </row>
    <row r="60" spans="1:16">
      <c r="A60" s="8" t="s">
        <v>6</v>
      </c>
      <c r="B60" s="3">
        <v>1</v>
      </c>
      <c r="C60" s="3">
        <v>2</v>
      </c>
      <c r="D60" s="3">
        <v>15</v>
      </c>
      <c r="E60" s="7" t="s">
        <v>15</v>
      </c>
      <c r="F60">
        <v>219</v>
      </c>
      <c r="G60" s="3">
        <v>219</v>
      </c>
      <c r="H60" s="3">
        <v>10</v>
      </c>
      <c r="I60" s="3">
        <v>5.6000000000000001E-2</v>
      </c>
      <c r="J60" s="3">
        <f t="shared" si="1"/>
        <v>5.6000000000000006E-4</v>
      </c>
      <c r="K60" s="3">
        <v>10.54</v>
      </c>
      <c r="L60" s="9">
        <f t="shared" si="2"/>
        <v>0.10539999999999999</v>
      </c>
      <c r="M60" s="3">
        <v>187.1</v>
      </c>
      <c r="N60">
        <f t="shared" si="3"/>
        <v>23.082599999999999</v>
      </c>
      <c r="P60">
        <f>N60/((22/7)*(0.025^2))</f>
        <v>11751.141818181817</v>
      </c>
    </row>
    <row r="61" spans="1:16">
      <c r="A61" s="8" t="s">
        <v>6</v>
      </c>
      <c r="B61" s="3">
        <v>1</v>
      </c>
      <c r="C61" s="3">
        <v>2</v>
      </c>
      <c r="D61" s="3">
        <v>25</v>
      </c>
      <c r="E61" s="7" t="s">
        <v>16</v>
      </c>
      <c r="F61">
        <v>232.29999999999998</v>
      </c>
      <c r="H61" s="3">
        <v>9</v>
      </c>
      <c r="I61" s="3">
        <v>0.11600000000000001</v>
      </c>
      <c r="J61" s="3">
        <f t="shared" si="1"/>
        <v>1.16E-3</v>
      </c>
      <c r="K61" s="3">
        <v>9.9350000000000005</v>
      </c>
      <c r="L61" s="9">
        <f t="shared" si="2"/>
        <v>9.9350000000000008E-2</v>
      </c>
      <c r="M61" s="3">
        <v>85.43</v>
      </c>
      <c r="N61">
        <f t="shared" si="3"/>
        <v>23.079004999999999</v>
      </c>
      <c r="P61">
        <f>N61/((22/7)*(0.025^2))</f>
        <v>11749.311636363635</v>
      </c>
    </row>
    <row r="62" spans="1:16">
      <c r="A62" s="8" t="s">
        <v>6</v>
      </c>
      <c r="B62" s="3">
        <v>1</v>
      </c>
      <c r="C62" s="3">
        <v>3</v>
      </c>
      <c r="D62" s="3">
        <v>0</v>
      </c>
      <c r="E62" s="7" t="s">
        <v>15</v>
      </c>
      <c r="F62">
        <v>154.1</v>
      </c>
      <c r="G62" s="3">
        <v>154.1</v>
      </c>
      <c r="H62" s="3">
        <v>5</v>
      </c>
      <c r="I62" s="3">
        <v>0.109</v>
      </c>
      <c r="J62" s="3">
        <f t="shared" si="1"/>
        <v>1.09E-3</v>
      </c>
      <c r="K62" s="3">
        <v>9.6820000000000004</v>
      </c>
      <c r="L62" s="9">
        <f t="shared" si="2"/>
        <v>9.6820000000000003E-2</v>
      </c>
      <c r="M62" s="3">
        <v>89.22</v>
      </c>
      <c r="N62">
        <f t="shared" si="3"/>
        <v>14.919962</v>
      </c>
      <c r="O62">
        <f>(0.68587106)*F62*L62</f>
        <v>10.233170152099719</v>
      </c>
      <c r="P62">
        <f>O62/((22/7)*(0.025)^2)</f>
        <v>5209.6138956144023</v>
      </c>
    </row>
    <row r="63" spans="1:16">
      <c r="A63" s="8" t="s">
        <v>6</v>
      </c>
      <c r="B63" s="3">
        <v>1</v>
      </c>
      <c r="C63" s="3">
        <v>3</v>
      </c>
      <c r="D63" s="3">
        <v>5</v>
      </c>
      <c r="E63" s="7" t="s">
        <v>15</v>
      </c>
      <c r="F63">
        <v>216.1</v>
      </c>
      <c r="G63" s="3">
        <v>216.1</v>
      </c>
      <c r="H63" s="3">
        <v>10</v>
      </c>
      <c r="I63" s="3">
        <v>8.6999999999999994E-2</v>
      </c>
      <c r="J63" s="3">
        <f t="shared" si="1"/>
        <v>8.699999999999999E-4</v>
      </c>
      <c r="K63" s="3">
        <v>9.4320000000000004</v>
      </c>
      <c r="L63" s="9">
        <f t="shared" si="2"/>
        <v>9.4320000000000001E-2</v>
      </c>
      <c r="M63" s="3">
        <v>107.9</v>
      </c>
      <c r="N63">
        <f t="shared" si="3"/>
        <v>20.382552</v>
      </c>
      <c r="P63">
        <f>N63/((22/7)*(0.025^2))</f>
        <v>10376.571927272727</v>
      </c>
    </row>
    <row r="64" spans="1:16">
      <c r="A64" s="8" t="s">
        <v>6</v>
      </c>
      <c r="B64" s="3">
        <v>1</v>
      </c>
      <c r="C64" s="3">
        <v>3</v>
      </c>
      <c r="D64" s="3">
        <v>15</v>
      </c>
      <c r="E64" s="7" t="s">
        <v>15</v>
      </c>
      <c r="F64">
        <v>167.79999999999998</v>
      </c>
      <c r="G64" s="3">
        <v>167.8</v>
      </c>
      <c r="H64" s="3">
        <v>10</v>
      </c>
      <c r="I64" s="3">
        <v>0.111</v>
      </c>
      <c r="J64" s="3">
        <f t="shared" si="1"/>
        <v>1.1100000000000001E-3</v>
      </c>
      <c r="K64" s="3">
        <v>9.1280000000000001</v>
      </c>
      <c r="L64" s="9">
        <f t="shared" si="2"/>
        <v>9.128E-2</v>
      </c>
      <c r="M64" s="3">
        <v>81.91</v>
      </c>
      <c r="N64">
        <f t="shared" si="3"/>
        <v>15.316783999999998</v>
      </c>
      <c r="P64">
        <f>N64/((22/7)*(0.025^2))</f>
        <v>7797.6354909090896</v>
      </c>
    </row>
    <row r="65" spans="1:16">
      <c r="A65" s="8" t="s">
        <v>6</v>
      </c>
      <c r="B65" s="3">
        <v>2</v>
      </c>
      <c r="C65" s="3">
        <v>1</v>
      </c>
      <c r="D65" s="3">
        <v>0</v>
      </c>
      <c r="E65" s="7" t="s">
        <v>15</v>
      </c>
      <c r="F65">
        <v>284.5</v>
      </c>
      <c r="G65" s="3">
        <v>284.5</v>
      </c>
      <c r="H65" s="3">
        <v>5</v>
      </c>
      <c r="I65" s="3">
        <v>5.3999999999999999E-2</v>
      </c>
      <c r="J65" s="3">
        <f t="shared" si="1"/>
        <v>5.4000000000000001E-4</v>
      </c>
      <c r="K65" s="3">
        <v>9.7449999999999992</v>
      </c>
      <c r="L65" s="9">
        <f t="shared" si="2"/>
        <v>9.7449999999999995E-2</v>
      </c>
      <c r="M65" s="3">
        <v>178.8</v>
      </c>
      <c r="N65">
        <f t="shared" si="3"/>
        <v>27.724525</v>
      </c>
      <c r="O65">
        <f>(0.68587106)*F65*L65</f>
        <v>19.015449349746497</v>
      </c>
      <c r="P65">
        <f>O65/((22/7)*(0.025)^2)</f>
        <v>9680.5923962345787</v>
      </c>
    </row>
    <row r="66" spans="1:16">
      <c r="A66" s="8" t="s">
        <v>6</v>
      </c>
      <c r="B66" s="3">
        <v>2</v>
      </c>
      <c r="C66" s="3">
        <v>1</v>
      </c>
      <c r="D66" s="3">
        <v>5</v>
      </c>
      <c r="E66" s="7" t="s">
        <v>15</v>
      </c>
      <c r="F66">
        <v>213.7</v>
      </c>
      <c r="G66" s="3">
        <v>213.7</v>
      </c>
      <c r="H66" s="3">
        <v>10</v>
      </c>
      <c r="I66" s="3">
        <v>5.7000000000000002E-2</v>
      </c>
      <c r="J66" s="3">
        <f t="shared" si="1"/>
        <v>5.6999999999999998E-4</v>
      </c>
      <c r="K66" s="3">
        <v>10.26</v>
      </c>
      <c r="L66" s="9">
        <f t="shared" si="2"/>
        <v>0.1026</v>
      </c>
      <c r="M66" s="3">
        <v>180.3</v>
      </c>
      <c r="N66">
        <f t="shared" ref="N66:N78" si="4">L66*F66</f>
        <v>21.925619999999999</v>
      </c>
      <c r="P66">
        <f>N66/((22/7)*(0.025^2))</f>
        <v>11162.133818181817</v>
      </c>
    </row>
    <row r="67" spans="1:16">
      <c r="A67" s="8" t="s">
        <v>6</v>
      </c>
      <c r="B67" s="3">
        <v>2</v>
      </c>
      <c r="C67" s="3">
        <v>1</v>
      </c>
      <c r="D67" s="3">
        <v>15</v>
      </c>
      <c r="E67" s="7" t="s">
        <v>15</v>
      </c>
      <c r="F67">
        <v>252.70000000000002</v>
      </c>
      <c r="G67" s="3">
        <v>252.7</v>
      </c>
      <c r="H67" s="3">
        <v>10</v>
      </c>
      <c r="I67" s="3">
        <v>6.5000000000000002E-2</v>
      </c>
      <c r="J67" s="3">
        <f t="shared" ref="J67:J78" si="5">I67/100</f>
        <v>6.4999999999999997E-4</v>
      </c>
      <c r="K67" s="3">
        <v>10.26</v>
      </c>
      <c r="L67" s="9">
        <f t="shared" ref="L67:L78" si="6">K67/100</f>
        <v>0.1026</v>
      </c>
      <c r="M67" s="3">
        <v>157.5</v>
      </c>
      <c r="N67">
        <f t="shared" si="4"/>
        <v>25.927020000000002</v>
      </c>
      <c r="P67">
        <f>N67/((22/7)*(0.025^2))</f>
        <v>13199.210181818182</v>
      </c>
    </row>
    <row r="68" spans="1:16">
      <c r="A68" s="8" t="s">
        <v>6</v>
      </c>
      <c r="B68" s="3">
        <v>2</v>
      </c>
      <c r="C68" s="3">
        <v>1</v>
      </c>
      <c r="D68" s="3">
        <v>25</v>
      </c>
      <c r="E68" s="7"/>
      <c r="F68">
        <v>166.29999999999998</v>
      </c>
      <c r="H68">
        <f>F68/S5*10</f>
        <v>7.8496291301416035</v>
      </c>
      <c r="I68" s="3">
        <v>3.5000000000000003E-2</v>
      </c>
      <c r="J68" s="3">
        <f t="shared" si="5"/>
        <v>3.5000000000000005E-4</v>
      </c>
      <c r="K68" s="3">
        <v>10.220000000000001</v>
      </c>
      <c r="L68" s="9">
        <f t="shared" si="6"/>
        <v>0.10220000000000001</v>
      </c>
      <c r="M68" s="3">
        <v>292.39999999999998</v>
      </c>
      <c r="N68">
        <f t="shared" si="4"/>
        <v>16.99586</v>
      </c>
      <c r="P68">
        <f>N68/((22/7)*(0.025^2))</f>
        <v>8652.4378181818174</v>
      </c>
    </row>
    <row r="69" spans="1:16">
      <c r="A69" s="8" t="s">
        <v>6</v>
      </c>
      <c r="B69" s="3">
        <v>2</v>
      </c>
      <c r="C69" s="3">
        <v>2</v>
      </c>
      <c r="D69" s="3">
        <v>0</v>
      </c>
      <c r="E69" s="7" t="s">
        <v>15</v>
      </c>
      <c r="F69">
        <v>329.6</v>
      </c>
      <c r="G69" s="3">
        <v>329.6</v>
      </c>
      <c r="H69" s="3">
        <v>5</v>
      </c>
      <c r="I69" s="3">
        <v>0.108</v>
      </c>
      <c r="J69" s="3">
        <f t="shared" si="5"/>
        <v>1.08E-3</v>
      </c>
      <c r="K69" s="3">
        <v>10.039999999999999</v>
      </c>
      <c r="L69" s="9">
        <f t="shared" si="6"/>
        <v>0.10039999999999999</v>
      </c>
      <c r="M69" s="3">
        <v>92.79</v>
      </c>
      <c r="N69">
        <f t="shared" si="4"/>
        <v>33.091839999999998</v>
      </c>
      <c r="O69">
        <f>(0.68587106)*F69*L69</f>
        <v>22.6967353781504</v>
      </c>
      <c r="P69">
        <f>O69/((22/7)*(0.025)^2)</f>
        <v>11554.701647058384</v>
      </c>
    </row>
    <row r="70" spans="1:16">
      <c r="A70" s="8" t="s">
        <v>6</v>
      </c>
      <c r="B70" s="3">
        <v>2</v>
      </c>
      <c r="C70" s="3">
        <v>2</v>
      </c>
      <c r="D70" s="3">
        <v>5</v>
      </c>
      <c r="E70" s="7" t="s">
        <v>15</v>
      </c>
      <c r="F70">
        <v>257.40000000000003</v>
      </c>
      <c r="G70" s="3">
        <v>257.39999999999998</v>
      </c>
      <c r="H70" s="3">
        <v>10</v>
      </c>
      <c r="I70" s="3">
        <v>4.9000000000000002E-2</v>
      </c>
      <c r="J70" s="3">
        <f t="shared" si="5"/>
        <v>4.8999999999999998E-4</v>
      </c>
      <c r="K70" s="3">
        <v>9.7080000000000002</v>
      </c>
      <c r="L70" s="9">
        <f t="shared" si="6"/>
        <v>9.708E-2</v>
      </c>
      <c r="M70" s="3">
        <v>196.6</v>
      </c>
      <c r="N70">
        <f t="shared" si="4"/>
        <v>24.988392000000005</v>
      </c>
      <c r="P70">
        <f>N70/((22/7)*(0.025^2))</f>
        <v>12721.363200000002</v>
      </c>
    </row>
    <row r="71" spans="1:16">
      <c r="A71" s="8" t="s">
        <v>6</v>
      </c>
      <c r="B71" s="3">
        <v>2</v>
      </c>
      <c r="C71" s="3">
        <v>2</v>
      </c>
      <c r="D71" s="3">
        <v>15</v>
      </c>
      <c r="E71" s="7" t="s">
        <v>15</v>
      </c>
      <c r="F71">
        <v>279.20000000000005</v>
      </c>
      <c r="G71" s="3">
        <v>279.2</v>
      </c>
      <c r="H71" s="3">
        <v>10</v>
      </c>
      <c r="I71" s="3">
        <v>4.8000000000000001E-2</v>
      </c>
      <c r="J71" s="3">
        <f t="shared" si="5"/>
        <v>4.8000000000000001E-4</v>
      </c>
      <c r="K71" s="3">
        <v>10.11</v>
      </c>
      <c r="L71" s="9">
        <f t="shared" si="6"/>
        <v>0.1011</v>
      </c>
      <c r="M71" s="3">
        <v>208.7</v>
      </c>
      <c r="N71">
        <f t="shared" si="4"/>
        <v>28.227120000000003</v>
      </c>
      <c r="P71">
        <f>N71/((22/7)*(0.025^2))</f>
        <v>14370.170181818183</v>
      </c>
    </row>
    <row r="72" spans="1:16">
      <c r="A72" s="8" t="s">
        <v>6</v>
      </c>
      <c r="B72" s="3">
        <v>2</v>
      </c>
      <c r="C72" s="3">
        <v>2</v>
      </c>
      <c r="D72" s="3">
        <v>25</v>
      </c>
      <c r="E72" s="7" t="s">
        <v>15</v>
      </c>
      <c r="F72">
        <v>232.7</v>
      </c>
      <c r="G72" s="3">
        <v>232.7</v>
      </c>
      <c r="H72" s="3">
        <v>10</v>
      </c>
      <c r="I72" s="3">
        <v>0.115</v>
      </c>
      <c r="J72" s="3">
        <f t="shared" si="5"/>
        <v>1.15E-3</v>
      </c>
      <c r="K72" s="3">
        <v>9.3360000000000003</v>
      </c>
      <c r="L72" s="9">
        <f t="shared" si="6"/>
        <v>9.3359999999999999E-2</v>
      </c>
      <c r="M72" s="3">
        <v>81.02</v>
      </c>
      <c r="N72">
        <f t="shared" si="4"/>
        <v>21.724871999999998</v>
      </c>
      <c r="P72">
        <f>N72/((22/7)*(0.025^2))</f>
        <v>11059.934836363635</v>
      </c>
    </row>
    <row r="73" spans="1:16">
      <c r="A73" s="8" t="s">
        <v>6</v>
      </c>
      <c r="B73" s="3">
        <v>2</v>
      </c>
      <c r="C73" s="3">
        <v>2</v>
      </c>
      <c r="D73" s="3">
        <v>35</v>
      </c>
      <c r="E73" s="7" t="s">
        <v>15</v>
      </c>
      <c r="F73">
        <v>255.4</v>
      </c>
      <c r="G73" s="3">
        <v>255.4</v>
      </c>
      <c r="H73" s="3">
        <v>10</v>
      </c>
      <c r="I73" s="3">
        <v>3.1E-2</v>
      </c>
      <c r="J73" s="3">
        <f t="shared" si="5"/>
        <v>3.1E-4</v>
      </c>
      <c r="K73" s="3">
        <v>9.6080000000000005</v>
      </c>
      <c r="L73" s="9">
        <f t="shared" si="6"/>
        <v>9.6079999999999999E-2</v>
      </c>
      <c r="M73" s="3">
        <v>313.3</v>
      </c>
      <c r="N73">
        <f t="shared" si="4"/>
        <v>24.538831999999999</v>
      </c>
      <c r="P73">
        <f>N73/((22/7)*(0.025^2))</f>
        <v>12492.49629090909</v>
      </c>
    </row>
    <row r="74" spans="1:16">
      <c r="A74" s="8" t="s">
        <v>6</v>
      </c>
      <c r="B74" s="3">
        <v>2</v>
      </c>
      <c r="C74" s="3">
        <v>2</v>
      </c>
      <c r="D74" s="3">
        <v>45</v>
      </c>
      <c r="E74" s="7"/>
      <c r="F74">
        <v>109.6</v>
      </c>
      <c r="H74">
        <f>F74/S5*10</f>
        <v>5.1732973701955487</v>
      </c>
      <c r="I74" s="3">
        <v>5.0999999999999997E-2</v>
      </c>
      <c r="J74" s="3">
        <f t="shared" si="5"/>
        <v>5.0999999999999993E-4</v>
      </c>
      <c r="K74" s="3">
        <v>9.8030000000000008</v>
      </c>
      <c r="L74" s="9">
        <f t="shared" si="6"/>
        <v>9.8030000000000006E-2</v>
      </c>
      <c r="M74" s="12">
        <v>193</v>
      </c>
      <c r="N74">
        <f t="shared" si="4"/>
        <v>10.744088</v>
      </c>
      <c r="P74">
        <f>N74/((22/7)*(0.025^2))</f>
        <v>5469.7175272727263</v>
      </c>
    </row>
    <row r="75" spans="1:16">
      <c r="A75" s="8" t="s">
        <v>6</v>
      </c>
      <c r="B75" s="3">
        <v>2</v>
      </c>
      <c r="C75" s="3">
        <v>3</v>
      </c>
      <c r="D75" s="3">
        <v>0</v>
      </c>
      <c r="E75" s="7" t="s">
        <v>15</v>
      </c>
      <c r="F75">
        <v>255.4</v>
      </c>
      <c r="G75" s="3">
        <v>255.4</v>
      </c>
      <c r="H75" s="3">
        <v>5</v>
      </c>
      <c r="I75" s="3">
        <v>8.4000000000000005E-2</v>
      </c>
      <c r="J75" s="3">
        <f t="shared" si="5"/>
        <v>8.4000000000000003E-4</v>
      </c>
      <c r="K75" s="3">
        <v>9.2810000000000006</v>
      </c>
      <c r="L75" s="9">
        <f t="shared" si="6"/>
        <v>9.2810000000000004E-2</v>
      </c>
      <c r="M75" s="3">
        <v>110.6</v>
      </c>
      <c r="N75">
        <f t="shared" si="4"/>
        <v>23.703674000000003</v>
      </c>
      <c r="O75">
        <f>(0.68587106)*F75*L75</f>
        <v>16.257664012274439</v>
      </c>
      <c r="P75">
        <f>O75/((22/7)*(0.025)^2)</f>
        <v>8276.628951703351</v>
      </c>
    </row>
    <row r="76" spans="1:16">
      <c r="A76" s="8" t="s">
        <v>6</v>
      </c>
      <c r="B76" s="3">
        <v>2</v>
      </c>
      <c r="C76" s="3">
        <v>3</v>
      </c>
      <c r="D76" s="3">
        <v>5</v>
      </c>
      <c r="E76" s="7" t="s">
        <v>15</v>
      </c>
      <c r="F76">
        <v>262.8</v>
      </c>
      <c r="G76" s="3">
        <v>262.8</v>
      </c>
      <c r="H76" s="3">
        <v>10</v>
      </c>
      <c r="I76" s="3">
        <v>4.9000000000000002E-2</v>
      </c>
      <c r="J76" s="3">
        <f t="shared" si="5"/>
        <v>4.8999999999999998E-4</v>
      </c>
      <c r="K76" s="3">
        <v>9.5329999999999995</v>
      </c>
      <c r="L76" s="9">
        <f t="shared" si="6"/>
        <v>9.5329999999999998E-2</v>
      </c>
      <c r="M76" s="3">
        <v>193.6</v>
      </c>
      <c r="N76">
        <f t="shared" si="4"/>
        <v>25.052724000000001</v>
      </c>
      <c r="P76">
        <f>N76/((22/7)*(0.025^2))</f>
        <v>12754.114036363637</v>
      </c>
    </row>
    <row r="77" spans="1:16">
      <c r="A77" s="8" t="s">
        <v>6</v>
      </c>
      <c r="B77" s="3">
        <v>2</v>
      </c>
      <c r="C77" s="3">
        <v>3</v>
      </c>
      <c r="D77" s="3">
        <v>15</v>
      </c>
      <c r="E77" s="7" t="s">
        <v>15</v>
      </c>
      <c r="F77">
        <v>243.29999999999998</v>
      </c>
      <c r="G77" s="3">
        <v>243.3</v>
      </c>
      <c r="H77" s="3">
        <v>10</v>
      </c>
      <c r="I77" s="3">
        <v>3.9E-2</v>
      </c>
      <c r="J77" s="3">
        <f t="shared" si="5"/>
        <v>3.8999999999999999E-4</v>
      </c>
      <c r="K77" s="9">
        <v>9.66</v>
      </c>
      <c r="L77" s="9">
        <f t="shared" si="6"/>
        <v>9.6600000000000005E-2</v>
      </c>
      <c r="M77" s="3">
        <v>249.4</v>
      </c>
      <c r="N77">
        <f t="shared" si="4"/>
        <v>23.502780000000001</v>
      </c>
      <c r="P77">
        <f>N77/((22/7)*(0.025^2))</f>
        <v>11965.051636363636</v>
      </c>
    </row>
    <row r="78" spans="1:16">
      <c r="A78" s="8" t="s">
        <v>6</v>
      </c>
      <c r="B78" s="3">
        <v>2</v>
      </c>
      <c r="C78" s="3">
        <v>3</v>
      </c>
      <c r="D78" s="3">
        <v>25</v>
      </c>
      <c r="E78" s="7"/>
      <c r="F78">
        <v>48.300000000000004</v>
      </c>
      <c r="G78" s="3"/>
      <c r="H78" s="3">
        <f>F78/S5*10</f>
        <v>2.2798381658799731</v>
      </c>
      <c r="I78" s="3">
        <v>5.6000000000000001E-2</v>
      </c>
      <c r="J78" s="3">
        <f t="shared" si="5"/>
        <v>5.6000000000000006E-4</v>
      </c>
      <c r="K78" s="3">
        <v>11.41</v>
      </c>
      <c r="L78" s="9">
        <f t="shared" si="6"/>
        <v>0.11410000000000001</v>
      </c>
      <c r="M78" s="3">
        <v>202.8</v>
      </c>
      <c r="N78">
        <f t="shared" si="4"/>
        <v>5.5110300000000008</v>
      </c>
      <c r="P78">
        <f>N78/((22/7)*(0.025^2))</f>
        <v>2805.6152727272729</v>
      </c>
    </row>
    <row r="80" spans="1:16">
      <c r="K80" s="14">
        <f>AVERAGE(K2:K78)</f>
        <v>10.007779220779218</v>
      </c>
    </row>
  </sheetData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W78"/>
  <sheetViews>
    <sheetView tabSelected="1" topLeftCell="H1" workbookViewId="0">
      <selection activeCell="R29" sqref="R29:W29"/>
    </sheetView>
  </sheetViews>
  <sheetFormatPr baseColWidth="10" defaultRowHeight="15"/>
  <cols>
    <col min="4" max="4" width="13" bestFit="1" customWidth="1"/>
    <col min="5" max="5" width="12.1640625" bestFit="1" customWidth="1"/>
  </cols>
  <sheetData>
    <row r="1" spans="1:23">
      <c r="A1" t="s">
        <v>0</v>
      </c>
      <c r="B1" t="s">
        <v>2</v>
      </c>
      <c r="C1" t="s">
        <v>1</v>
      </c>
      <c r="D1" t="s">
        <v>25</v>
      </c>
      <c r="E1" t="s">
        <v>26</v>
      </c>
      <c r="F1" t="s">
        <v>14</v>
      </c>
      <c r="G1" t="s">
        <v>27</v>
      </c>
      <c r="I1" t="s">
        <v>29</v>
      </c>
      <c r="J1" t="s">
        <v>30</v>
      </c>
      <c r="K1" t="s">
        <v>59</v>
      </c>
      <c r="L1" t="s">
        <v>31</v>
      </c>
      <c r="M1" t="s">
        <v>32</v>
      </c>
      <c r="N1" t="s">
        <v>33</v>
      </c>
      <c r="O1" t="s">
        <v>34</v>
      </c>
      <c r="Q1" t="s">
        <v>29</v>
      </c>
      <c r="R1" t="s">
        <v>30</v>
      </c>
      <c r="S1" t="s">
        <v>59</v>
      </c>
      <c r="T1" t="s">
        <v>31</v>
      </c>
      <c r="U1" t="s">
        <v>32</v>
      </c>
      <c r="V1" t="s">
        <v>33</v>
      </c>
      <c r="W1" t="s">
        <v>34</v>
      </c>
    </row>
    <row r="2" spans="1:23">
      <c r="A2" t="s">
        <v>3</v>
      </c>
      <c r="B2">
        <v>1</v>
      </c>
      <c r="C2">
        <v>1</v>
      </c>
      <c r="D2">
        <v>0</v>
      </c>
      <c r="E2">
        <v>5</v>
      </c>
      <c r="F2">
        <v>1379.9226911883636</v>
      </c>
      <c r="I2" t="s">
        <v>35</v>
      </c>
      <c r="J2">
        <v>1379.9226911883636</v>
      </c>
      <c r="K2">
        <v>3260.5215999999996</v>
      </c>
      <c r="L2">
        <v>2956.1249454545459</v>
      </c>
      <c r="Q2" t="s">
        <v>35</v>
      </c>
      <c r="R2">
        <v>1379.9226911883636</v>
      </c>
      <c r="S2">
        <v>3260.5215999999996</v>
      </c>
      <c r="T2">
        <v>2956.1249454545459</v>
      </c>
    </row>
    <row r="3" spans="1:23">
      <c r="A3" t="s">
        <v>3</v>
      </c>
      <c r="B3">
        <v>1</v>
      </c>
      <c r="C3">
        <v>1</v>
      </c>
      <c r="D3">
        <v>5</v>
      </c>
      <c r="E3">
        <v>15</v>
      </c>
      <c r="F3">
        <v>3260.5215999999996</v>
      </c>
      <c r="I3" t="s">
        <v>36</v>
      </c>
      <c r="J3">
        <v>1445.7134385248289</v>
      </c>
      <c r="K3">
        <v>5024.3927999999987</v>
      </c>
      <c r="Q3" t="s">
        <v>36</v>
      </c>
      <c r="R3">
        <v>1445.7134385248289</v>
      </c>
      <c r="S3">
        <v>5024.3927999999987</v>
      </c>
    </row>
    <row r="4" spans="1:23">
      <c r="A4" t="s">
        <v>3</v>
      </c>
      <c r="B4">
        <v>1</v>
      </c>
      <c r="C4">
        <v>1</v>
      </c>
      <c r="D4">
        <v>15</v>
      </c>
      <c r="E4">
        <v>17.909632571996028</v>
      </c>
      <c r="F4">
        <v>2956.1249454545459</v>
      </c>
      <c r="G4">
        <f>F2+F3+F4</f>
        <v>7596.5692366429093</v>
      </c>
      <c r="I4" t="s">
        <v>37</v>
      </c>
      <c r="J4">
        <v>1685.7972906947098</v>
      </c>
      <c r="K4">
        <v>6832.4581818181814</v>
      </c>
      <c r="Q4" t="s">
        <v>37</v>
      </c>
      <c r="R4">
        <v>1685.7972906947098</v>
      </c>
      <c r="S4">
        <v>6832.4581818181814</v>
      </c>
    </row>
    <row r="5" spans="1:23">
      <c r="A5" t="s">
        <v>3</v>
      </c>
      <c r="B5">
        <v>1</v>
      </c>
      <c r="C5">
        <v>2</v>
      </c>
      <c r="D5">
        <v>0</v>
      </c>
      <c r="E5">
        <v>5</v>
      </c>
      <c r="F5">
        <v>1445.7134385248289</v>
      </c>
      <c r="I5" t="s">
        <v>38</v>
      </c>
      <c r="J5">
        <v>8589.2016931593589</v>
      </c>
      <c r="K5">
        <v>12875.82036363636</v>
      </c>
      <c r="L5">
        <v>4285.9207999999999</v>
      </c>
      <c r="Q5" t="s">
        <v>38</v>
      </c>
      <c r="R5">
        <v>8589.2016931593589</v>
      </c>
      <c r="S5">
        <v>12875.82036363636</v>
      </c>
      <c r="T5">
        <v>4285.9207999999999</v>
      </c>
    </row>
    <row r="6" spans="1:23">
      <c r="A6" t="s">
        <v>3</v>
      </c>
      <c r="B6">
        <v>1</v>
      </c>
      <c r="C6">
        <v>2</v>
      </c>
      <c r="D6">
        <v>5</v>
      </c>
      <c r="E6">
        <v>11.062562065541211</v>
      </c>
      <c r="F6">
        <v>5024.3927999999987</v>
      </c>
      <c r="G6">
        <f>SUM(F5:F6)</f>
        <v>6470.1062385248279</v>
      </c>
      <c r="I6" t="s">
        <v>39</v>
      </c>
      <c r="J6">
        <v>6834.6153261430536</v>
      </c>
      <c r="K6">
        <v>16639.056</v>
      </c>
      <c r="L6">
        <v>2521.0507636363636</v>
      </c>
      <c r="Q6" t="s">
        <v>39</v>
      </c>
      <c r="R6">
        <v>6834.6153261430536</v>
      </c>
      <c r="S6">
        <v>16639.056</v>
      </c>
      <c r="T6">
        <v>2521.0507636363636</v>
      </c>
    </row>
    <row r="7" spans="1:23">
      <c r="A7" t="s">
        <v>3</v>
      </c>
      <c r="B7">
        <v>1</v>
      </c>
      <c r="C7">
        <v>3</v>
      </c>
      <c r="D7">
        <v>0</v>
      </c>
      <c r="E7">
        <v>5</v>
      </c>
      <c r="F7">
        <v>1685.7972906947098</v>
      </c>
      <c r="I7" t="s">
        <v>40</v>
      </c>
      <c r="J7">
        <v>3701.6199230158904</v>
      </c>
      <c r="K7">
        <v>6879.7730909090897</v>
      </c>
      <c r="Q7" t="s">
        <v>40</v>
      </c>
      <c r="R7">
        <v>3701.6199230158904</v>
      </c>
      <c r="S7">
        <v>6879.7730909090897</v>
      </c>
    </row>
    <row r="8" spans="1:23">
      <c r="A8" t="s">
        <v>3</v>
      </c>
      <c r="B8">
        <v>1</v>
      </c>
      <c r="C8">
        <v>3</v>
      </c>
      <c r="D8">
        <v>5</v>
      </c>
      <c r="E8">
        <v>11.469712015888778</v>
      </c>
      <c r="F8">
        <v>6832.4581818181814</v>
      </c>
      <c r="G8">
        <f>SUM(F7:F8)</f>
        <v>8518.2554725128903</v>
      </c>
      <c r="I8" t="s">
        <v>41</v>
      </c>
      <c r="J8">
        <v>4430.5951608303521</v>
      </c>
      <c r="K8">
        <v>9244.3578181818175</v>
      </c>
      <c r="L8">
        <v>4429.6814545454536</v>
      </c>
      <c r="R8">
        <f>AVERAGE(R2:R7)</f>
        <v>3939.4783937877005</v>
      </c>
      <c r="S8">
        <f t="shared" ref="S8:W8" si="0">AVERAGE(S2:S7)</f>
        <v>8585.3370060606048</v>
      </c>
      <c r="T8">
        <f t="shared" si="0"/>
        <v>3254.365503030303</v>
      </c>
      <c r="U8">
        <v>0</v>
      </c>
      <c r="V8">
        <v>0</v>
      </c>
      <c r="W8">
        <v>0</v>
      </c>
    </row>
    <row r="9" spans="1:23">
      <c r="A9" t="s">
        <v>3</v>
      </c>
      <c r="B9">
        <v>2</v>
      </c>
      <c r="C9">
        <v>1</v>
      </c>
      <c r="D9">
        <v>0</v>
      </c>
      <c r="E9">
        <v>5</v>
      </c>
      <c r="F9">
        <v>8589.2016931593589</v>
      </c>
      <c r="I9" t="s">
        <v>42</v>
      </c>
      <c r="J9">
        <v>660.66592206414543</v>
      </c>
      <c r="K9">
        <v>4090.0607999999997</v>
      </c>
      <c r="L9">
        <v>2536.2664727272722</v>
      </c>
      <c r="Q9" t="s">
        <v>41</v>
      </c>
      <c r="R9">
        <v>4430.5951608303521</v>
      </c>
      <c r="S9">
        <v>9244.3578181818175</v>
      </c>
      <c r="T9">
        <v>4429.6814545454536</v>
      </c>
    </row>
    <row r="10" spans="1:23">
      <c r="A10" t="s">
        <v>3</v>
      </c>
      <c r="B10">
        <v>2</v>
      </c>
      <c r="C10">
        <v>1</v>
      </c>
      <c r="D10">
        <v>5</v>
      </c>
      <c r="E10">
        <v>15</v>
      </c>
      <c r="F10">
        <v>12875.82036363636</v>
      </c>
      <c r="G10" s="13"/>
      <c r="I10" t="s">
        <v>43</v>
      </c>
      <c r="J10">
        <v>3015.3301075578029</v>
      </c>
      <c r="K10">
        <v>8259.1712000000007</v>
      </c>
      <c r="Q10" t="s">
        <v>42</v>
      </c>
      <c r="R10">
        <v>660.66592206414543</v>
      </c>
      <c r="S10">
        <v>4090.0607999999997</v>
      </c>
      <c r="T10">
        <v>2536.2664727272722</v>
      </c>
    </row>
    <row r="11" spans="1:23">
      <c r="A11" t="s">
        <v>3</v>
      </c>
      <c r="B11">
        <v>2</v>
      </c>
      <c r="C11">
        <v>1</v>
      </c>
      <c r="D11">
        <v>15</v>
      </c>
      <c r="E11">
        <v>19.533267130089374</v>
      </c>
      <c r="F11">
        <v>4285.9207999999999</v>
      </c>
      <c r="G11">
        <f>SUM(F9:F11)</f>
        <v>25750.942856795718</v>
      </c>
      <c r="I11" t="s">
        <v>44</v>
      </c>
      <c r="J11">
        <v>3861.946897332567</v>
      </c>
      <c r="K11">
        <v>9882.6661818181801</v>
      </c>
      <c r="L11">
        <v>7942.0788363636339</v>
      </c>
      <c r="Q11" t="s">
        <v>43</v>
      </c>
      <c r="R11">
        <v>3015.3301075578029</v>
      </c>
      <c r="S11">
        <v>8259.1712000000007</v>
      </c>
    </row>
    <row r="12" spans="1:23">
      <c r="A12" t="s">
        <v>3</v>
      </c>
      <c r="B12">
        <v>2</v>
      </c>
      <c r="C12">
        <v>2</v>
      </c>
      <c r="D12">
        <v>0</v>
      </c>
      <c r="E12">
        <v>5</v>
      </c>
      <c r="F12">
        <v>6834.6153261430536</v>
      </c>
      <c r="I12" t="s">
        <v>45</v>
      </c>
      <c r="J12">
        <v>1367.4939593581889</v>
      </c>
      <c r="K12">
        <v>4168.9963636363636</v>
      </c>
      <c r="L12">
        <v>1249.7672727272725</v>
      </c>
      <c r="Q12" t="s">
        <v>44</v>
      </c>
      <c r="R12">
        <v>3861.946897332567</v>
      </c>
      <c r="S12">
        <v>9882.6661818181801</v>
      </c>
      <c r="T12">
        <v>7942.0788363636339</v>
      </c>
    </row>
    <row r="13" spans="1:23">
      <c r="A13" t="s">
        <v>3</v>
      </c>
      <c r="B13">
        <v>2</v>
      </c>
      <c r="C13">
        <v>2</v>
      </c>
      <c r="D13">
        <v>5</v>
      </c>
      <c r="E13">
        <v>15</v>
      </c>
      <c r="F13">
        <v>16639.056</v>
      </c>
      <c r="I13" t="s">
        <v>46</v>
      </c>
      <c r="J13">
        <v>1821.6795211437964</v>
      </c>
      <c r="K13">
        <v>5390.7269818181821</v>
      </c>
      <c r="L13">
        <v>8057.3533090909086</v>
      </c>
      <c r="Q13" t="s">
        <v>45</v>
      </c>
      <c r="R13">
        <v>1367.4939593581889</v>
      </c>
      <c r="S13">
        <v>4168.9963636363636</v>
      </c>
      <c r="T13">
        <v>1249.7672727272725</v>
      </c>
    </row>
    <row r="14" spans="1:23">
      <c r="A14" t="s">
        <v>3</v>
      </c>
      <c r="B14">
        <v>2</v>
      </c>
      <c r="C14">
        <v>2</v>
      </c>
      <c r="D14">
        <v>15</v>
      </c>
      <c r="E14">
        <v>17.462760675273088</v>
      </c>
      <c r="F14">
        <v>2521.0507636363636</v>
      </c>
      <c r="G14">
        <f>SUM(F12:F14)</f>
        <v>25994.722089779418</v>
      </c>
      <c r="I14" t="s">
        <v>47</v>
      </c>
      <c r="J14">
        <v>1922.0102362465452</v>
      </c>
      <c r="K14">
        <v>9243.6552727272719</v>
      </c>
      <c r="L14">
        <v>9340.3820363636369</v>
      </c>
      <c r="M14">
        <v>1994.6380363636365</v>
      </c>
      <c r="Q14" t="s">
        <v>46</v>
      </c>
      <c r="R14">
        <v>1821.6795211437964</v>
      </c>
      <c r="S14">
        <v>5390.7269818181821</v>
      </c>
      <c r="T14">
        <v>8057.3533090909086</v>
      </c>
    </row>
    <row r="15" spans="1:23">
      <c r="A15" t="s">
        <v>3</v>
      </c>
      <c r="B15">
        <v>2</v>
      </c>
      <c r="C15">
        <v>3</v>
      </c>
      <c r="D15">
        <v>0</v>
      </c>
      <c r="E15">
        <v>5</v>
      </c>
      <c r="F15">
        <v>3701.6199230158904</v>
      </c>
      <c r="I15" t="s">
        <v>48</v>
      </c>
      <c r="J15">
        <v>2525.8730653444645</v>
      </c>
      <c r="K15">
        <v>11563.479200000002</v>
      </c>
      <c r="L15">
        <v>7894.8545454545447</v>
      </c>
      <c r="R15">
        <f>AVERAGE(R9:R14)</f>
        <v>2526.2852613811424</v>
      </c>
      <c r="S15">
        <f t="shared" ref="S15" si="1">AVERAGE(S9:S14)</f>
        <v>6839.3298909090909</v>
      </c>
      <c r="T15">
        <f t="shared" ref="T15" si="2">AVERAGE(T9:T14)</f>
        <v>4843.0294690909086</v>
      </c>
      <c r="U15">
        <v>0</v>
      </c>
      <c r="V15">
        <v>0</v>
      </c>
      <c r="W15">
        <v>0</v>
      </c>
    </row>
    <row r="16" spans="1:23">
      <c r="A16" t="s">
        <v>3</v>
      </c>
      <c r="B16">
        <v>2</v>
      </c>
      <c r="C16">
        <v>3</v>
      </c>
      <c r="D16">
        <v>5</v>
      </c>
      <c r="E16">
        <v>11.683217477656404</v>
      </c>
      <c r="F16">
        <v>6879.7730909090897</v>
      </c>
      <c r="G16">
        <f>SUM(F15:F16)</f>
        <v>10581.393013924981</v>
      </c>
      <c r="I16" t="s">
        <v>49</v>
      </c>
      <c r="J16">
        <v>1651.88478271488</v>
      </c>
      <c r="K16">
        <v>11104.290909090907</v>
      </c>
      <c r="L16">
        <v>8006.7557818181813</v>
      </c>
      <c r="M16">
        <v>9075.4730181818177</v>
      </c>
      <c r="N16">
        <v>1239.6669090909088</v>
      </c>
      <c r="Q16" t="s">
        <v>47</v>
      </c>
      <c r="R16">
        <v>1922.0102362465452</v>
      </c>
      <c r="S16">
        <v>9243.6552727272719</v>
      </c>
      <c r="T16">
        <v>9340.3820363636369</v>
      </c>
      <c r="U16">
        <v>1994.6380363636365</v>
      </c>
    </row>
    <row r="17" spans="1:23">
      <c r="A17" t="s">
        <v>4</v>
      </c>
      <c r="B17">
        <v>1</v>
      </c>
      <c r="C17">
        <v>1</v>
      </c>
      <c r="D17">
        <v>0</v>
      </c>
      <c r="E17">
        <v>5</v>
      </c>
      <c r="F17">
        <v>4430.5951608303521</v>
      </c>
      <c r="I17" t="s">
        <v>50</v>
      </c>
      <c r="J17">
        <v>4331.7980035362316</v>
      </c>
      <c r="K17">
        <v>12189.289890909091</v>
      </c>
      <c r="L17">
        <v>9327.2581818181807</v>
      </c>
      <c r="Q17" t="s">
        <v>48</v>
      </c>
      <c r="R17">
        <v>2525.8730653444645</v>
      </c>
      <c r="S17">
        <v>11563.479200000002</v>
      </c>
      <c r="T17">
        <v>7894.8545454545447</v>
      </c>
    </row>
    <row r="18" spans="1:23">
      <c r="A18" t="s">
        <v>4</v>
      </c>
      <c r="B18">
        <v>1</v>
      </c>
      <c r="C18">
        <v>1</v>
      </c>
      <c r="D18">
        <v>5</v>
      </c>
      <c r="E18">
        <v>15</v>
      </c>
      <c r="F18">
        <v>9244.3578181818175</v>
      </c>
      <c r="I18" t="s">
        <v>51</v>
      </c>
      <c r="J18">
        <v>3729.5902436580068</v>
      </c>
      <c r="K18">
        <v>11238.747927272725</v>
      </c>
      <c r="L18">
        <v>12444.838254545453</v>
      </c>
      <c r="Q18" t="s">
        <v>49</v>
      </c>
      <c r="R18">
        <v>1651.88478271488</v>
      </c>
      <c r="S18">
        <v>11104.290909090907</v>
      </c>
      <c r="T18">
        <v>8006.7557818181813</v>
      </c>
      <c r="U18">
        <v>9075.4730181818177</v>
      </c>
      <c r="V18">
        <v>1239.6669090909088</v>
      </c>
    </row>
    <row r="19" spans="1:23">
      <c r="A19" t="s">
        <v>4</v>
      </c>
      <c r="B19">
        <v>1</v>
      </c>
      <c r="C19">
        <v>1</v>
      </c>
      <c r="D19">
        <v>15</v>
      </c>
      <c r="E19">
        <v>20.454282407407408</v>
      </c>
      <c r="F19">
        <v>4429.6814545454536</v>
      </c>
      <c r="G19">
        <f>SUM(F17:F19)</f>
        <v>18104.634433557625</v>
      </c>
      <c r="I19" t="s">
        <v>52</v>
      </c>
      <c r="J19">
        <v>5589.3642905124934</v>
      </c>
      <c r="K19">
        <v>20957.416581818183</v>
      </c>
      <c r="L19">
        <v>4154.9576727272724</v>
      </c>
      <c r="Q19" t="s">
        <v>50</v>
      </c>
      <c r="R19">
        <v>4331.7980035362316</v>
      </c>
      <c r="S19">
        <v>12189.289890909091</v>
      </c>
      <c r="T19">
        <v>9327.2581818181807</v>
      </c>
    </row>
    <row r="20" spans="1:23">
      <c r="A20" t="s">
        <v>4</v>
      </c>
      <c r="B20">
        <v>1</v>
      </c>
      <c r="C20">
        <v>2</v>
      </c>
      <c r="D20">
        <v>0</v>
      </c>
      <c r="E20">
        <v>5</v>
      </c>
      <c r="F20">
        <v>660.66592206414543</v>
      </c>
      <c r="I20" t="s">
        <v>53</v>
      </c>
      <c r="J20">
        <v>4157.4710291428346</v>
      </c>
      <c r="K20">
        <v>9309.4909090909077</v>
      </c>
      <c r="L20">
        <v>991.33236363636365</v>
      </c>
      <c r="Q20" t="s">
        <v>51</v>
      </c>
      <c r="R20">
        <v>3729.5902436580068</v>
      </c>
      <c r="S20">
        <v>11238.747927272725</v>
      </c>
      <c r="T20">
        <v>12444.838254545453</v>
      </c>
    </row>
    <row r="21" spans="1:23">
      <c r="A21" t="s">
        <v>4</v>
      </c>
      <c r="B21">
        <v>1</v>
      </c>
      <c r="C21">
        <v>2</v>
      </c>
      <c r="D21">
        <v>5</v>
      </c>
      <c r="E21">
        <v>15</v>
      </c>
      <c r="F21">
        <v>4090.0607999999997</v>
      </c>
      <c r="I21" t="s">
        <v>54</v>
      </c>
      <c r="J21">
        <v>6708.9173581266323</v>
      </c>
      <c r="K21">
        <v>7957.8209454545431</v>
      </c>
      <c r="L21">
        <v>11751.141818181817</v>
      </c>
      <c r="M21">
        <v>11749.311636363635</v>
      </c>
      <c r="Q21" t="s">
        <v>52</v>
      </c>
      <c r="R21">
        <v>5589.3642905124934</v>
      </c>
      <c r="S21">
        <v>20957.416581818183</v>
      </c>
      <c r="T21">
        <v>4154.9576727272724</v>
      </c>
    </row>
    <row r="22" spans="1:23">
      <c r="A22" t="s">
        <v>4</v>
      </c>
      <c r="B22">
        <v>1</v>
      </c>
      <c r="C22">
        <v>2</v>
      </c>
      <c r="D22">
        <v>15</v>
      </c>
      <c r="E22">
        <v>18.935185185185187</v>
      </c>
      <c r="F22">
        <v>2536.2664727272722</v>
      </c>
      <c r="G22">
        <f>SUM(F20:F22)</f>
        <v>7286.9931947914174</v>
      </c>
      <c r="I22" t="s">
        <v>55</v>
      </c>
      <c r="J22">
        <v>5209.6138956144023</v>
      </c>
      <c r="K22">
        <v>10376.571927272727</v>
      </c>
      <c r="L22">
        <v>7797.6354909090896</v>
      </c>
      <c r="R22">
        <f>AVERAGE(R16:R21)</f>
        <v>3291.753437002104</v>
      </c>
      <c r="S22">
        <f t="shared" ref="S22" si="3">AVERAGE(S16:S21)</f>
        <v>12716.14663030303</v>
      </c>
      <c r="T22">
        <f t="shared" ref="T22" si="4">AVERAGE(T16:T21)</f>
        <v>8528.1744121212123</v>
      </c>
      <c r="U22">
        <f t="shared" ref="U22" si="5">AVERAGE(U16:U21)</f>
        <v>5535.055527272727</v>
      </c>
      <c r="V22">
        <f t="shared" ref="V22" si="6">AVERAGE(V16:V21)</f>
        <v>1239.6669090909088</v>
      </c>
      <c r="W22">
        <v>0</v>
      </c>
    </row>
    <row r="23" spans="1:23">
      <c r="A23" t="s">
        <v>4</v>
      </c>
      <c r="B23">
        <v>1</v>
      </c>
      <c r="C23">
        <v>3</v>
      </c>
      <c r="D23">
        <v>0</v>
      </c>
      <c r="E23">
        <v>5</v>
      </c>
      <c r="F23">
        <v>3015.3301075578029</v>
      </c>
      <c r="I23" t="s">
        <v>56</v>
      </c>
      <c r="J23">
        <v>9680.5923962345787</v>
      </c>
      <c r="K23">
        <v>11162.133818181817</v>
      </c>
      <c r="L23">
        <v>13199.210181818182</v>
      </c>
      <c r="M23">
        <v>8652.4378181818174</v>
      </c>
      <c r="Q23" t="s">
        <v>53</v>
      </c>
      <c r="R23">
        <v>4157.4710291428346</v>
      </c>
      <c r="S23">
        <v>9309.4909090909077</v>
      </c>
      <c r="T23">
        <v>991.33236363636365</v>
      </c>
    </row>
    <row r="24" spans="1:23">
      <c r="A24" t="s">
        <v>4</v>
      </c>
      <c r="B24">
        <v>1</v>
      </c>
      <c r="C24">
        <v>3</v>
      </c>
      <c r="D24">
        <v>5</v>
      </c>
      <c r="E24">
        <v>18.049768518518519</v>
      </c>
      <c r="F24">
        <v>8259.1712000000007</v>
      </c>
      <c r="G24">
        <f>SUM(F23:F24)</f>
        <v>11274.501307557803</v>
      </c>
      <c r="I24" t="s">
        <v>57</v>
      </c>
      <c r="J24">
        <v>11554.701647058384</v>
      </c>
      <c r="K24">
        <v>12721.363200000002</v>
      </c>
      <c r="L24">
        <v>14370.170181818183</v>
      </c>
      <c r="M24">
        <v>11059.934836363635</v>
      </c>
      <c r="N24">
        <v>12492.49629090909</v>
      </c>
      <c r="O24">
        <v>5469.7175272727263</v>
      </c>
      <c r="Q24" t="s">
        <v>54</v>
      </c>
      <c r="R24">
        <v>6708.9173581266323</v>
      </c>
      <c r="S24">
        <v>7957.8209454545431</v>
      </c>
      <c r="T24">
        <v>11751.141818181817</v>
      </c>
      <c r="U24">
        <v>11749.311636363635</v>
      </c>
    </row>
    <row r="25" spans="1:23">
      <c r="A25" t="s">
        <v>4</v>
      </c>
      <c r="B25">
        <v>2</v>
      </c>
      <c r="C25">
        <v>1</v>
      </c>
      <c r="D25">
        <v>0</v>
      </c>
      <c r="E25">
        <v>5</v>
      </c>
      <c r="F25">
        <v>3861.946897332567</v>
      </c>
      <c r="I25" t="s">
        <v>58</v>
      </c>
      <c r="J25">
        <v>8276.628951703351</v>
      </c>
      <c r="K25">
        <v>12754.114036363637</v>
      </c>
      <c r="L25">
        <v>11965.051636363636</v>
      </c>
      <c r="M25">
        <v>2805.6152727272729</v>
      </c>
      <c r="Q25" t="s">
        <v>55</v>
      </c>
      <c r="R25">
        <v>5209.6138956144023</v>
      </c>
      <c r="S25">
        <v>10376.571927272727</v>
      </c>
      <c r="T25">
        <v>7797.6354909090896</v>
      </c>
    </row>
    <row r="26" spans="1:23">
      <c r="A26" t="s">
        <v>4</v>
      </c>
      <c r="B26">
        <v>2</v>
      </c>
      <c r="C26">
        <v>1</v>
      </c>
      <c r="D26">
        <v>5</v>
      </c>
      <c r="E26">
        <v>15</v>
      </c>
      <c r="F26">
        <v>9882.6661818181801</v>
      </c>
      <c r="Q26" t="s">
        <v>56</v>
      </c>
      <c r="R26">
        <v>9680.5923962345787</v>
      </c>
      <c r="S26">
        <v>11162.133818181817</v>
      </c>
      <c r="T26">
        <v>13199.210181818182</v>
      </c>
      <c r="U26">
        <v>8652.4378181818174</v>
      </c>
    </row>
    <row r="27" spans="1:23">
      <c r="A27" t="s">
        <v>4</v>
      </c>
      <c r="B27">
        <v>2</v>
      </c>
      <c r="C27">
        <v>1</v>
      </c>
      <c r="D27">
        <v>15</v>
      </c>
      <c r="E27">
        <v>26.487268518518519</v>
      </c>
      <c r="F27">
        <v>7942.0788363636339</v>
      </c>
      <c r="G27">
        <f>SUM(F25:F27)</f>
        <v>21686.691915514381</v>
      </c>
      <c r="Q27" t="s">
        <v>57</v>
      </c>
      <c r="R27">
        <v>11554.701647058384</v>
      </c>
      <c r="S27">
        <v>12721.363200000002</v>
      </c>
      <c r="T27">
        <v>14370.170181818183</v>
      </c>
      <c r="U27">
        <v>11059.934836363635</v>
      </c>
      <c r="V27">
        <v>12492.49629090909</v>
      </c>
      <c r="W27">
        <v>5469.7175272727263</v>
      </c>
    </row>
    <row r="28" spans="1:23">
      <c r="A28" t="s">
        <v>4</v>
      </c>
      <c r="B28">
        <v>2</v>
      </c>
      <c r="C28">
        <v>2</v>
      </c>
      <c r="D28">
        <v>0</v>
      </c>
      <c r="E28">
        <v>5</v>
      </c>
      <c r="F28">
        <v>1367.4939593581889</v>
      </c>
      <c r="Q28" t="s">
        <v>58</v>
      </c>
      <c r="R28">
        <v>8276.628951703351</v>
      </c>
      <c r="S28">
        <v>12754.114036363637</v>
      </c>
      <c r="T28">
        <v>11965.051636363636</v>
      </c>
      <c r="U28">
        <v>2805.6152727272729</v>
      </c>
    </row>
    <row r="29" spans="1:23">
      <c r="A29" t="s">
        <v>4</v>
      </c>
      <c r="B29">
        <v>2</v>
      </c>
      <c r="C29">
        <v>2</v>
      </c>
      <c r="D29">
        <v>5</v>
      </c>
      <c r="E29">
        <v>15</v>
      </c>
      <c r="F29">
        <v>4168.9963636363636</v>
      </c>
      <c r="R29">
        <f>AVERAGE(R23:R28)</f>
        <v>7597.987546313364</v>
      </c>
      <c r="S29">
        <f t="shared" ref="S29" si="7">AVERAGE(S23:S28)</f>
        <v>10713.582472727272</v>
      </c>
      <c r="T29">
        <f t="shared" ref="T29" si="8">AVERAGE(T23:T28)</f>
        <v>10012.423612121211</v>
      </c>
      <c r="U29">
        <f t="shared" ref="U29" si="9">AVERAGE(U23:U28)</f>
        <v>8566.8248909090908</v>
      </c>
      <c r="V29">
        <f t="shared" ref="V29" si="10">AVERAGE(V23:V28)</f>
        <v>12492.49629090909</v>
      </c>
      <c r="W29">
        <f t="shared" ref="W29" si="11">AVERAGE(W23:W28)</f>
        <v>5469.7175272727263</v>
      </c>
    </row>
    <row r="30" spans="1:23">
      <c r="A30" t="s">
        <v>4</v>
      </c>
      <c r="B30">
        <v>2</v>
      </c>
      <c r="C30">
        <v>2</v>
      </c>
      <c r="D30">
        <v>15</v>
      </c>
      <c r="E30">
        <v>16.519097222222221</v>
      </c>
      <c r="F30">
        <v>1249.7672727272725</v>
      </c>
      <c r="G30">
        <f>SUM(F28:F30)</f>
        <v>6786.2575957218251</v>
      </c>
    </row>
    <row r="31" spans="1:23">
      <c r="A31" t="s">
        <v>4</v>
      </c>
      <c r="B31">
        <v>2</v>
      </c>
      <c r="C31">
        <v>3</v>
      </c>
      <c r="D31">
        <v>0</v>
      </c>
      <c r="E31">
        <v>5</v>
      </c>
      <c r="F31">
        <v>1821.6795211437964</v>
      </c>
    </row>
    <row r="32" spans="1:23">
      <c r="A32" t="s">
        <v>4</v>
      </c>
      <c r="B32">
        <v>2</v>
      </c>
      <c r="C32">
        <v>3</v>
      </c>
      <c r="D32">
        <v>5</v>
      </c>
      <c r="E32">
        <v>15</v>
      </c>
      <c r="F32">
        <v>5390.7269818181821</v>
      </c>
    </row>
    <row r="33" spans="1:7">
      <c r="A33" t="s">
        <v>4</v>
      </c>
      <c r="B33">
        <v>2</v>
      </c>
      <c r="C33">
        <v>3</v>
      </c>
      <c r="D33">
        <v>15</v>
      </c>
      <c r="E33">
        <v>27.962962962962965</v>
      </c>
      <c r="F33">
        <v>8057.3533090909086</v>
      </c>
      <c r="G33">
        <f>SUM(F31:F33)</f>
        <v>15269.759812052887</v>
      </c>
    </row>
    <row r="34" spans="1:7">
      <c r="A34" t="s">
        <v>5</v>
      </c>
      <c r="B34">
        <v>1</v>
      </c>
      <c r="C34">
        <v>1</v>
      </c>
      <c r="D34">
        <v>0</v>
      </c>
      <c r="E34">
        <v>5</v>
      </c>
      <c r="F34">
        <v>1922.0102362465452</v>
      </c>
    </row>
    <row r="35" spans="1:7">
      <c r="A35" t="s">
        <v>5</v>
      </c>
      <c r="B35">
        <v>1</v>
      </c>
      <c r="C35">
        <v>1</v>
      </c>
      <c r="D35">
        <v>5</v>
      </c>
      <c r="E35">
        <v>15</v>
      </c>
      <c r="F35">
        <v>9243.6552727272719</v>
      </c>
    </row>
    <row r="36" spans="1:7">
      <c r="A36" t="s">
        <v>5</v>
      </c>
      <c r="B36">
        <v>1</v>
      </c>
      <c r="C36">
        <v>1</v>
      </c>
      <c r="D36">
        <v>15</v>
      </c>
      <c r="E36">
        <v>25</v>
      </c>
      <c r="F36">
        <v>9340.3820363636369</v>
      </c>
    </row>
    <row r="37" spans="1:7">
      <c r="A37" t="s">
        <v>5</v>
      </c>
      <c r="B37">
        <v>1</v>
      </c>
      <c r="C37">
        <v>1</v>
      </c>
      <c r="D37">
        <v>25</v>
      </c>
      <c r="E37">
        <v>26.887968693119767</v>
      </c>
      <c r="F37">
        <v>1994.6380363636365</v>
      </c>
      <c r="G37">
        <f>SUM(F34:F37)</f>
        <v>22500.685581701091</v>
      </c>
    </row>
    <row r="38" spans="1:7">
      <c r="A38" t="s">
        <v>5</v>
      </c>
      <c r="B38">
        <v>1</v>
      </c>
      <c r="C38">
        <v>2</v>
      </c>
      <c r="D38">
        <v>0</v>
      </c>
      <c r="E38">
        <v>5</v>
      </c>
      <c r="F38">
        <v>2525.8730653444645</v>
      </c>
    </row>
    <row r="39" spans="1:7">
      <c r="A39" t="s">
        <v>5</v>
      </c>
      <c r="B39">
        <v>1</v>
      </c>
      <c r="C39">
        <v>2</v>
      </c>
      <c r="D39">
        <v>5</v>
      </c>
      <c r="E39">
        <v>15</v>
      </c>
      <c r="F39">
        <v>11563.479200000002</v>
      </c>
    </row>
    <row r="40" spans="1:7">
      <c r="A40" t="s">
        <v>5</v>
      </c>
      <c r="B40">
        <v>1</v>
      </c>
      <c r="C40">
        <v>2</v>
      </c>
      <c r="D40">
        <v>15</v>
      </c>
      <c r="E40">
        <v>23.194848926101201</v>
      </c>
      <c r="F40">
        <v>7894.8545454545447</v>
      </c>
      <c r="G40">
        <f>SUM(F38:F40)</f>
        <v>21984.206810799013</v>
      </c>
    </row>
    <row r="41" spans="1:7">
      <c r="A41" t="s">
        <v>5</v>
      </c>
      <c r="B41">
        <v>1</v>
      </c>
      <c r="C41">
        <v>3</v>
      </c>
      <c r="D41">
        <v>0</v>
      </c>
      <c r="E41">
        <v>5</v>
      </c>
      <c r="F41">
        <v>1651.88478271488</v>
      </c>
    </row>
    <row r="42" spans="1:7">
      <c r="A42" t="s">
        <v>5</v>
      </c>
      <c r="B42">
        <v>1</v>
      </c>
      <c r="C42">
        <v>3</v>
      </c>
      <c r="D42">
        <v>5</v>
      </c>
      <c r="E42">
        <v>15</v>
      </c>
      <c r="F42">
        <v>11104.290909090907</v>
      </c>
    </row>
    <row r="43" spans="1:7">
      <c r="A43" t="s">
        <v>5</v>
      </c>
      <c r="B43">
        <v>1</v>
      </c>
      <c r="C43">
        <v>3</v>
      </c>
      <c r="D43">
        <v>15</v>
      </c>
      <c r="E43">
        <v>25</v>
      </c>
      <c r="F43">
        <v>8006.7557818181813</v>
      </c>
    </row>
    <row r="44" spans="1:7">
      <c r="A44" t="s">
        <v>5</v>
      </c>
      <c r="B44">
        <v>1</v>
      </c>
      <c r="C44">
        <v>3</v>
      </c>
      <c r="D44">
        <v>25</v>
      </c>
      <c r="E44">
        <v>35</v>
      </c>
      <c r="F44">
        <v>9075.4730181818177</v>
      </c>
    </row>
    <row r="45" spans="1:7">
      <c r="A45" t="s">
        <v>5</v>
      </c>
      <c r="B45">
        <v>1</v>
      </c>
      <c r="C45">
        <v>3</v>
      </c>
      <c r="D45">
        <v>35</v>
      </c>
      <c r="E45">
        <v>35.892792136876594</v>
      </c>
      <c r="F45">
        <v>1239.6669090909088</v>
      </c>
      <c r="G45">
        <f>SUM(F41:F45)</f>
        <v>31078.071400896693</v>
      </c>
    </row>
    <row r="46" spans="1:7">
      <c r="A46" t="s">
        <v>5</v>
      </c>
      <c r="B46">
        <v>2</v>
      </c>
      <c r="C46">
        <v>1</v>
      </c>
      <c r="D46">
        <v>0</v>
      </c>
      <c r="E46">
        <v>5</v>
      </c>
      <c r="F46">
        <v>4331.7980035362316</v>
      </c>
    </row>
    <row r="47" spans="1:7">
      <c r="A47" t="s">
        <v>5</v>
      </c>
      <c r="B47">
        <v>2</v>
      </c>
      <c r="C47">
        <v>1</v>
      </c>
      <c r="D47">
        <v>5</v>
      </c>
      <c r="E47">
        <v>15</v>
      </c>
      <c r="F47">
        <v>12189.289890909091</v>
      </c>
    </row>
    <row r="48" spans="1:7">
      <c r="A48" t="s">
        <v>5</v>
      </c>
      <c r="B48">
        <v>2</v>
      </c>
      <c r="C48">
        <v>1</v>
      </c>
      <c r="D48">
        <v>15</v>
      </c>
      <c r="E48">
        <v>22.42901346923917</v>
      </c>
      <c r="F48">
        <v>9327.2581818181807</v>
      </c>
      <c r="G48">
        <f>SUM(F46:F48)</f>
        <v>25848.3460762635</v>
      </c>
    </row>
    <row r="49" spans="1:7">
      <c r="A49" t="s">
        <v>5</v>
      </c>
      <c r="B49">
        <v>2</v>
      </c>
      <c r="C49">
        <v>2</v>
      </c>
      <c r="D49">
        <v>0</v>
      </c>
      <c r="E49">
        <v>5</v>
      </c>
      <c r="F49">
        <v>3729.5902436580068</v>
      </c>
    </row>
    <row r="50" spans="1:7">
      <c r="A50" t="s">
        <v>5</v>
      </c>
      <c r="B50">
        <v>2</v>
      </c>
      <c r="C50">
        <v>2</v>
      </c>
      <c r="D50">
        <v>5</v>
      </c>
      <c r="E50">
        <v>15</v>
      </c>
      <c r="F50">
        <v>11238.747927272725</v>
      </c>
    </row>
    <row r="51" spans="1:7">
      <c r="A51" t="s">
        <v>5</v>
      </c>
      <c r="B51">
        <v>2</v>
      </c>
      <c r="C51">
        <v>2</v>
      </c>
      <c r="D51">
        <v>15</v>
      </c>
      <c r="E51">
        <v>25.234346559883509</v>
      </c>
      <c r="F51">
        <v>12444.838254545453</v>
      </c>
      <c r="G51">
        <f>SUM(F49:F51)</f>
        <v>27413.176425476187</v>
      </c>
    </row>
    <row r="52" spans="1:7">
      <c r="A52" t="s">
        <v>5</v>
      </c>
      <c r="B52">
        <v>2</v>
      </c>
      <c r="C52">
        <v>3</v>
      </c>
      <c r="D52">
        <v>0</v>
      </c>
      <c r="E52">
        <v>5</v>
      </c>
      <c r="F52">
        <v>5589.3642905124934</v>
      </c>
    </row>
    <row r="53" spans="1:7">
      <c r="A53" t="s">
        <v>5</v>
      </c>
      <c r="B53">
        <v>2</v>
      </c>
      <c r="C53">
        <v>3</v>
      </c>
      <c r="D53">
        <v>5</v>
      </c>
      <c r="E53">
        <v>15</v>
      </c>
      <c r="F53">
        <v>20957.416581818183</v>
      </c>
    </row>
    <row r="54" spans="1:7">
      <c r="A54" t="s">
        <v>5</v>
      </c>
      <c r="B54">
        <v>2</v>
      </c>
      <c r="C54">
        <v>3</v>
      </c>
      <c r="D54">
        <v>15</v>
      </c>
      <c r="E54">
        <v>18.415544230069166</v>
      </c>
      <c r="F54">
        <v>4154.9576727272724</v>
      </c>
      <c r="G54">
        <f>SUM(F52:F54)</f>
        <v>30701.73854505795</v>
      </c>
    </row>
    <row r="55" spans="1:7">
      <c r="A55" t="s">
        <v>6</v>
      </c>
      <c r="B55">
        <v>1</v>
      </c>
      <c r="C55">
        <v>1</v>
      </c>
      <c r="D55">
        <v>0</v>
      </c>
      <c r="E55">
        <v>5</v>
      </c>
      <c r="F55">
        <v>4157.4710291428346</v>
      </c>
    </row>
    <row r="56" spans="1:7">
      <c r="A56" t="s">
        <v>6</v>
      </c>
      <c r="B56">
        <v>1</v>
      </c>
      <c r="C56">
        <v>1</v>
      </c>
      <c r="D56">
        <v>5</v>
      </c>
      <c r="E56">
        <v>15</v>
      </c>
      <c r="F56">
        <v>9309.4909090909077</v>
      </c>
    </row>
    <row r="57" spans="1:7">
      <c r="A57" t="s">
        <v>6</v>
      </c>
      <c r="B57">
        <v>1</v>
      </c>
      <c r="C57">
        <v>1</v>
      </c>
      <c r="D57">
        <v>15</v>
      </c>
      <c r="E57">
        <v>25</v>
      </c>
      <c r="F57">
        <v>991.33236363636365</v>
      </c>
      <c r="G57">
        <f>SUM(F55:F57)</f>
        <v>14458.294301870106</v>
      </c>
    </row>
    <row r="58" spans="1:7">
      <c r="A58" t="s">
        <v>6</v>
      </c>
      <c r="B58">
        <v>1</v>
      </c>
      <c r="C58">
        <v>2</v>
      </c>
      <c r="D58">
        <v>0</v>
      </c>
      <c r="E58">
        <v>5</v>
      </c>
      <c r="F58">
        <v>6708.9173581266323</v>
      </c>
    </row>
    <row r="59" spans="1:7">
      <c r="A59" t="s">
        <v>6</v>
      </c>
      <c r="B59">
        <v>1</v>
      </c>
      <c r="C59">
        <v>2</v>
      </c>
      <c r="D59">
        <v>5</v>
      </c>
      <c r="E59">
        <v>15</v>
      </c>
      <c r="F59">
        <v>7957.8209454545431</v>
      </c>
    </row>
    <row r="60" spans="1:7">
      <c r="A60" t="s">
        <v>6</v>
      </c>
      <c r="B60">
        <v>1</v>
      </c>
      <c r="C60">
        <v>2</v>
      </c>
      <c r="D60">
        <v>15</v>
      </c>
      <c r="E60">
        <v>25</v>
      </c>
      <c r="F60">
        <v>11751.141818181817</v>
      </c>
    </row>
    <row r="61" spans="1:7">
      <c r="A61" t="s">
        <v>6</v>
      </c>
      <c r="B61">
        <v>1</v>
      </c>
      <c r="C61">
        <v>2</v>
      </c>
      <c r="D61">
        <v>25</v>
      </c>
      <c r="E61">
        <v>34</v>
      </c>
      <c r="F61">
        <v>11749.311636363635</v>
      </c>
      <c r="G61">
        <f>SUM(F58:F61)</f>
        <v>38167.191758126632</v>
      </c>
    </row>
    <row r="62" spans="1:7">
      <c r="A62" t="s">
        <v>6</v>
      </c>
      <c r="B62">
        <v>1</v>
      </c>
      <c r="C62">
        <v>3</v>
      </c>
      <c r="D62">
        <v>0</v>
      </c>
      <c r="E62">
        <v>5</v>
      </c>
      <c r="F62">
        <v>5209.6138956144023</v>
      </c>
    </row>
    <row r="63" spans="1:7">
      <c r="A63" t="s">
        <v>6</v>
      </c>
      <c r="B63">
        <v>1</v>
      </c>
      <c r="C63">
        <v>3</v>
      </c>
      <c r="D63">
        <v>5</v>
      </c>
      <c r="E63">
        <v>15</v>
      </c>
      <c r="F63">
        <v>10376.571927272727</v>
      </c>
    </row>
    <row r="64" spans="1:7">
      <c r="A64" t="s">
        <v>6</v>
      </c>
      <c r="B64">
        <v>1</v>
      </c>
      <c r="C64">
        <v>3</v>
      </c>
      <c r="D64">
        <v>15</v>
      </c>
      <c r="E64">
        <v>25</v>
      </c>
      <c r="F64">
        <v>7797.6354909090896</v>
      </c>
      <c r="G64">
        <f>SUM(F62:F64)</f>
        <v>23383.821313796219</v>
      </c>
    </row>
    <row r="65" spans="1:7">
      <c r="A65" t="s">
        <v>6</v>
      </c>
      <c r="B65">
        <v>2</v>
      </c>
      <c r="C65">
        <v>1</v>
      </c>
      <c r="D65">
        <v>0</v>
      </c>
      <c r="E65">
        <v>5</v>
      </c>
      <c r="F65">
        <v>9680.5923962345787</v>
      </c>
    </row>
    <row r="66" spans="1:7">
      <c r="A66" t="s">
        <v>6</v>
      </c>
      <c r="B66">
        <v>2</v>
      </c>
      <c r="C66">
        <v>1</v>
      </c>
      <c r="D66">
        <v>5</v>
      </c>
      <c r="E66">
        <v>15</v>
      </c>
      <c r="F66">
        <v>11162.133818181817</v>
      </c>
    </row>
    <row r="67" spans="1:7">
      <c r="A67" t="s">
        <v>6</v>
      </c>
      <c r="B67">
        <v>2</v>
      </c>
      <c r="C67">
        <v>1</v>
      </c>
      <c r="D67">
        <v>15</v>
      </c>
      <c r="E67">
        <v>25</v>
      </c>
      <c r="F67">
        <v>13199.210181818182</v>
      </c>
    </row>
    <row r="68" spans="1:7">
      <c r="A68" t="s">
        <v>6</v>
      </c>
      <c r="B68">
        <v>2</v>
      </c>
      <c r="C68">
        <v>1</v>
      </c>
      <c r="D68">
        <v>25</v>
      </c>
      <c r="E68">
        <v>32.849629130141601</v>
      </c>
      <c r="F68">
        <v>8652.4378181818174</v>
      </c>
      <c r="G68">
        <f>SUM(F65:F68)</f>
        <v>42694.374214416399</v>
      </c>
    </row>
    <row r="69" spans="1:7">
      <c r="A69" t="s">
        <v>6</v>
      </c>
      <c r="B69">
        <v>2</v>
      </c>
      <c r="C69">
        <v>2</v>
      </c>
      <c r="D69">
        <v>0</v>
      </c>
      <c r="E69">
        <v>5</v>
      </c>
      <c r="F69">
        <v>11554.701647058384</v>
      </c>
    </row>
    <row r="70" spans="1:7">
      <c r="A70" t="s">
        <v>6</v>
      </c>
      <c r="B70">
        <v>2</v>
      </c>
      <c r="C70">
        <v>2</v>
      </c>
      <c r="D70">
        <v>5</v>
      </c>
      <c r="E70">
        <v>15</v>
      </c>
      <c r="F70">
        <v>12721.363200000002</v>
      </c>
    </row>
    <row r="71" spans="1:7">
      <c r="A71" t="s">
        <v>6</v>
      </c>
      <c r="B71">
        <v>2</v>
      </c>
      <c r="C71">
        <v>2</v>
      </c>
      <c r="D71">
        <v>15</v>
      </c>
      <c r="E71">
        <v>25</v>
      </c>
      <c r="F71">
        <v>14370.170181818183</v>
      </c>
    </row>
    <row r="72" spans="1:7">
      <c r="A72" t="s">
        <v>6</v>
      </c>
      <c r="B72">
        <v>2</v>
      </c>
      <c r="C72">
        <v>2</v>
      </c>
      <c r="D72">
        <v>25</v>
      </c>
      <c r="E72">
        <v>35</v>
      </c>
      <c r="F72">
        <v>11059.934836363635</v>
      </c>
    </row>
    <row r="73" spans="1:7">
      <c r="A73" t="s">
        <v>6</v>
      </c>
      <c r="B73">
        <v>2</v>
      </c>
      <c r="C73">
        <v>2</v>
      </c>
      <c r="D73">
        <v>35</v>
      </c>
      <c r="E73">
        <v>45</v>
      </c>
      <c r="F73">
        <v>12492.49629090909</v>
      </c>
    </row>
    <row r="74" spans="1:7">
      <c r="A74" t="s">
        <v>6</v>
      </c>
      <c r="B74">
        <v>2</v>
      </c>
      <c r="C74">
        <v>2</v>
      </c>
      <c r="D74">
        <v>45</v>
      </c>
      <c r="E74">
        <v>50.173297370195549</v>
      </c>
      <c r="F74">
        <v>5469.7175272727263</v>
      </c>
      <c r="G74">
        <f>SUM(F69:F74)</f>
        <v>67668.383683422013</v>
      </c>
    </row>
    <row r="75" spans="1:7">
      <c r="A75" t="s">
        <v>6</v>
      </c>
      <c r="B75">
        <v>2</v>
      </c>
      <c r="C75">
        <v>3</v>
      </c>
      <c r="D75">
        <v>0</v>
      </c>
      <c r="E75">
        <v>5</v>
      </c>
      <c r="F75">
        <v>8276.628951703351</v>
      </c>
    </row>
    <row r="76" spans="1:7">
      <c r="A76" t="s">
        <v>6</v>
      </c>
      <c r="B76">
        <v>2</v>
      </c>
      <c r="C76">
        <v>3</v>
      </c>
      <c r="D76">
        <v>5</v>
      </c>
      <c r="E76">
        <v>15</v>
      </c>
      <c r="F76">
        <v>12754.114036363637</v>
      </c>
    </row>
    <row r="77" spans="1:7">
      <c r="A77" t="s">
        <v>6</v>
      </c>
      <c r="B77">
        <v>2</v>
      </c>
      <c r="C77">
        <v>3</v>
      </c>
      <c r="D77">
        <v>15</v>
      </c>
      <c r="E77">
        <v>25</v>
      </c>
      <c r="F77">
        <v>11965.051636363636</v>
      </c>
    </row>
    <row r="78" spans="1:7">
      <c r="A78" t="s">
        <v>6</v>
      </c>
      <c r="B78">
        <v>2</v>
      </c>
      <c r="C78">
        <v>3</v>
      </c>
      <c r="D78">
        <v>25</v>
      </c>
      <c r="E78">
        <v>27.279838165879973</v>
      </c>
      <c r="F78">
        <v>2805.6152727272729</v>
      </c>
      <c r="G78">
        <f>SUM(F75:F78)</f>
        <v>35801.409897157893</v>
      </c>
    </row>
  </sheetData>
  <sheetCalcPr fullCalcOnLoad="1"/>
  <phoneticPr fontId="5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G78"/>
  <sheetViews>
    <sheetView workbookViewId="0">
      <selection activeCell="H2" sqref="H2"/>
    </sheetView>
  </sheetViews>
  <sheetFormatPr baseColWidth="10" defaultRowHeight="15"/>
  <sheetData>
    <row r="1" spans="1:7">
      <c r="A1" t="s">
        <v>0</v>
      </c>
      <c r="B1" t="s">
        <v>2</v>
      </c>
      <c r="C1" t="s">
        <v>1</v>
      </c>
      <c r="D1" t="s">
        <v>25</v>
      </c>
      <c r="E1" t="s">
        <v>26</v>
      </c>
      <c r="F1" t="s">
        <v>28</v>
      </c>
      <c r="G1" t="s">
        <v>27</v>
      </c>
    </row>
    <row r="2" spans="1:7">
      <c r="A2" t="s">
        <v>3</v>
      </c>
      <c r="B2">
        <v>1</v>
      </c>
      <c r="C2">
        <v>1</v>
      </c>
      <c r="D2">
        <v>0</v>
      </c>
      <c r="E2">
        <v>5</v>
      </c>
      <c r="F2">
        <v>27.654321139199993</v>
      </c>
    </row>
    <row r="3" spans="1:7">
      <c r="A3" t="s">
        <v>3</v>
      </c>
      <c r="B3">
        <v>1</v>
      </c>
      <c r="C3">
        <v>1</v>
      </c>
      <c r="D3">
        <v>5</v>
      </c>
      <c r="E3">
        <v>15</v>
      </c>
      <c r="F3">
        <v>63.839999999999989</v>
      </c>
    </row>
    <row r="4" spans="1:7">
      <c r="A4" t="s">
        <v>3</v>
      </c>
      <c r="B4">
        <v>1</v>
      </c>
      <c r="C4">
        <v>1</v>
      </c>
      <c r="D4">
        <v>15</v>
      </c>
      <c r="E4">
        <v>17.909632571996028</v>
      </c>
      <c r="F4">
        <v>47.135709090909089</v>
      </c>
      <c r="G4">
        <v>138.63003023010907</v>
      </c>
    </row>
    <row r="5" spans="1:7">
      <c r="A5" t="s">
        <v>3</v>
      </c>
      <c r="B5">
        <v>1</v>
      </c>
      <c r="C5">
        <v>2</v>
      </c>
      <c r="D5">
        <v>0</v>
      </c>
      <c r="E5">
        <v>5</v>
      </c>
      <c r="F5">
        <v>32.478463826815997</v>
      </c>
    </row>
    <row r="6" spans="1:7">
      <c r="A6" t="s">
        <v>3</v>
      </c>
      <c r="B6">
        <v>1</v>
      </c>
      <c r="C6">
        <v>2</v>
      </c>
      <c r="D6">
        <v>5</v>
      </c>
      <c r="E6">
        <v>11.062562065541211</v>
      </c>
      <c r="F6">
        <v>215.69519999999994</v>
      </c>
      <c r="G6">
        <v>248.17366382681593</v>
      </c>
    </row>
    <row r="7" spans="1:7">
      <c r="A7" t="s">
        <v>3</v>
      </c>
      <c r="B7">
        <v>1</v>
      </c>
      <c r="C7">
        <v>3</v>
      </c>
      <c r="D7">
        <v>0</v>
      </c>
      <c r="E7">
        <v>5</v>
      </c>
      <c r="F7">
        <v>54.690260930704</v>
      </c>
    </row>
    <row r="8" spans="1:7">
      <c r="A8" t="s">
        <v>3</v>
      </c>
      <c r="B8">
        <v>1</v>
      </c>
      <c r="C8">
        <v>3</v>
      </c>
      <c r="D8">
        <v>5</v>
      </c>
      <c r="E8">
        <v>11.469712015888778</v>
      </c>
      <c r="F8">
        <v>137.9758545454545</v>
      </c>
      <c r="G8">
        <v>192.6661154761585</v>
      </c>
    </row>
    <row r="9" spans="1:7">
      <c r="A9" t="s">
        <v>3</v>
      </c>
      <c r="B9">
        <v>2</v>
      </c>
      <c r="C9">
        <v>1</v>
      </c>
      <c r="D9">
        <v>0</v>
      </c>
      <c r="E9">
        <v>5</v>
      </c>
      <c r="F9">
        <v>50.671305926762173</v>
      </c>
    </row>
    <row r="10" spans="1:7">
      <c r="A10" t="s">
        <v>3</v>
      </c>
      <c r="B10">
        <v>2</v>
      </c>
      <c r="C10">
        <v>1</v>
      </c>
      <c r="D10">
        <v>5</v>
      </c>
      <c r="E10">
        <v>15</v>
      </c>
      <c r="F10">
        <v>77.044799999999995</v>
      </c>
    </row>
    <row r="11" spans="1:7">
      <c r="A11" t="s">
        <v>3</v>
      </c>
      <c r="B11">
        <v>2</v>
      </c>
      <c r="C11">
        <v>1</v>
      </c>
      <c r="D11">
        <v>15</v>
      </c>
      <c r="E11">
        <v>19.533267130089374</v>
      </c>
      <c r="F11">
        <v>28.817599999999995</v>
      </c>
      <c r="G11">
        <v>156.53370592676217</v>
      </c>
    </row>
    <row r="12" spans="1:7">
      <c r="A12" t="s">
        <v>3</v>
      </c>
      <c r="B12">
        <v>2</v>
      </c>
      <c r="C12">
        <v>2</v>
      </c>
      <c r="D12">
        <v>0</v>
      </c>
      <c r="E12">
        <v>5</v>
      </c>
      <c r="F12">
        <v>43.756328959076356</v>
      </c>
    </row>
    <row r="13" spans="1:7">
      <c r="A13" t="s">
        <v>3</v>
      </c>
      <c r="B13">
        <v>2</v>
      </c>
      <c r="C13">
        <v>2</v>
      </c>
      <c r="D13">
        <v>5</v>
      </c>
      <c r="E13">
        <v>15</v>
      </c>
      <c r="F13">
        <v>94.910836363636363</v>
      </c>
    </row>
    <row r="14" spans="1:7">
      <c r="A14" t="s">
        <v>3</v>
      </c>
      <c r="B14">
        <v>2</v>
      </c>
      <c r="C14">
        <v>2</v>
      </c>
      <c r="D14">
        <v>15</v>
      </c>
      <c r="E14">
        <v>17.462760675273088</v>
      </c>
      <c r="F14">
        <v>21.968290909090907</v>
      </c>
      <c r="G14">
        <v>160.63545623180363</v>
      </c>
    </row>
    <row r="15" spans="1:7">
      <c r="A15" t="s">
        <v>3</v>
      </c>
      <c r="B15">
        <v>2</v>
      </c>
      <c r="C15">
        <v>3</v>
      </c>
      <c r="D15">
        <v>0</v>
      </c>
      <c r="E15">
        <v>5</v>
      </c>
      <c r="F15">
        <v>48.601421889979633</v>
      </c>
    </row>
    <row r="16" spans="1:7">
      <c r="A16" t="s">
        <v>3</v>
      </c>
      <c r="B16">
        <v>2</v>
      </c>
      <c r="C16">
        <v>3</v>
      </c>
      <c r="D16">
        <v>5</v>
      </c>
      <c r="E16">
        <v>11.683217477656404</v>
      </c>
      <c r="F16">
        <v>53.448436363636361</v>
      </c>
      <c r="G16">
        <v>102.04985825361599</v>
      </c>
    </row>
    <row r="17" spans="1:7">
      <c r="A17" t="s">
        <v>4</v>
      </c>
      <c r="B17">
        <v>1</v>
      </c>
      <c r="C17">
        <v>1</v>
      </c>
      <c r="D17">
        <v>0</v>
      </c>
      <c r="E17">
        <v>5</v>
      </c>
      <c r="F17">
        <v>65.31028842374397</v>
      </c>
    </row>
    <row r="18" spans="1:7">
      <c r="A18" t="s">
        <v>4</v>
      </c>
      <c r="B18">
        <v>1</v>
      </c>
      <c r="C18">
        <v>1</v>
      </c>
      <c r="D18">
        <v>5</v>
      </c>
      <c r="E18">
        <v>15</v>
      </c>
      <c r="F18">
        <v>54.794472727272719</v>
      </c>
    </row>
    <row r="19" spans="1:7">
      <c r="A19" t="s">
        <v>4</v>
      </c>
      <c r="B19">
        <v>1</v>
      </c>
      <c r="C19">
        <v>1</v>
      </c>
      <c r="D19">
        <v>15</v>
      </c>
      <c r="E19">
        <v>20.454282407407408</v>
      </c>
      <c r="F19">
        <v>17.657309090909088</v>
      </c>
      <c r="G19">
        <v>137.76207024192578</v>
      </c>
    </row>
    <row r="20" spans="1:7">
      <c r="A20" t="s">
        <v>4</v>
      </c>
      <c r="B20">
        <v>1</v>
      </c>
      <c r="C20">
        <v>2</v>
      </c>
      <c r="D20">
        <v>0</v>
      </c>
      <c r="E20">
        <v>5</v>
      </c>
      <c r="F20">
        <v>31.038832942258907</v>
      </c>
    </row>
    <row r="21" spans="1:7">
      <c r="A21" t="s">
        <v>4</v>
      </c>
      <c r="B21">
        <v>1</v>
      </c>
      <c r="C21">
        <v>2</v>
      </c>
      <c r="D21">
        <v>5</v>
      </c>
      <c r="E21">
        <v>15</v>
      </c>
      <c r="F21">
        <v>93.924218181818176</v>
      </c>
    </row>
    <row r="22" spans="1:7">
      <c r="A22" t="s">
        <v>4</v>
      </c>
      <c r="B22">
        <v>1</v>
      </c>
      <c r="C22">
        <v>2</v>
      </c>
      <c r="D22">
        <v>15</v>
      </c>
      <c r="E22">
        <v>18.935185185185187</v>
      </c>
      <c r="F22">
        <v>22.709527272727268</v>
      </c>
      <c r="G22">
        <v>147.67257839680434</v>
      </c>
    </row>
    <row r="23" spans="1:7">
      <c r="A23" t="s">
        <v>4</v>
      </c>
      <c r="B23">
        <v>1</v>
      </c>
      <c r="C23">
        <v>3</v>
      </c>
      <c r="D23">
        <v>0</v>
      </c>
      <c r="E23">
        <v>5</v>
      </c>
      <c r="F23">
        <v>52.490136214818904</v>
      </c>
    </row>
    <row r="24" spans="1:7">
      <c r="A24" t="s">
        <v>4</v>
      </c>
      <c r="B24">
        <v>1</v>
      </c>
      <c r="C24">
        <v>3</v>
      </c>
      <c r="D24">
        <v>5</v>
      </c>
      <c r="E24">
        <v>18.049768518518519</v>
      </c>
      <c r="F24">
        <v>113.88159999999999</v>
      </c>
      <c r="G24">
        <v>166.3717362148189</v>
      </c>
    </row>
    <row r="25" spans="1:7">
      <c r="A25" t="s">
        <v>4</v>
      </c>
      <c r="B25">
        <v>2</v>
      </c>
      <c r="C25">
        <v>1</v>
      </c>
      <c r="D25">
        <v>0</v>
      </c>
      <c r="E25">
        <v>5</v>
      </c>
      <c r="F25">
        <v>32.830078743320726</v>
      </c>
    </row>
    <row r="26" spans="1:7">
      <c r="A26" t="s">
        <v>4</v>
      </c>
      <c r="B26">
        <v>2</v>
      </c>
      <c r="C26">
        <v>1</v>
      </c>
      <c r="D26">
        <v>5</v>
      </c>
      <c r="E26">
        <v>15</v>
      </c>
      <c r="F26">
        <v>81.235636363636374</v>
      </c>
    </row>
    <row r="27" spans="1:7">
      <c r="A27" t="s">
        <v>4</v>
      </c>
      <c r="B27">
        <v>2</v>
      </c>
      <c r="C27">
        <v>1</v>
      </c>
      <c r="D27">
        <v>15</v>
      </c>
      <c r="E27">
        <v>26.487268518518519</v>
      </c>
      <c r="F27">
        <v>67.100218181818164</v>
      </c>
      <c r="G27">
        <v>181.16593328877525</v>
      </c>
    </row>
    <row r="28" spans="1:7">
      <c r="A28" t="s">
        <v>4</v>
      </c>
      <c r="B28">
        <v>2</v>
      </c>
      <c r="C28">
        <v>2</v>
      </c>
      <c r="D28">
        <v>0</v>
      </c>
      <c r="E28">
        <v>5</v>
      </c>
      <c r="F28">
        <v>26.337947519316366</v>
      </c>
    </row>
    <row r="29" spans="1:7">
      <c r="A29" t="s">
        <v>4</v>
      </c>
      <c r="B29">
        <v>2</v>
      </c>
      <c r="C29">
        <v>2</v>
      </c>
      <c r="D29">
        <v>5</v>
      </c>
      <c r="E29">
        <v>15</v>
      </c>
      <c r="F29">
        <v>53.527854545454538</v>
      </c>
    </row>
    <row r="30" spans="1:7">
      <c r="A30" t="s">
        <v>4</v>
      </c>
      <c r="B30">
        <v>2</v>
      </c>
      <c r="C30">
        <v>2</v>
      </c>
      <c r="D30">
        <v>15</v>
      </c>
      <c r="E30">
        <v>16.519097222222221</v>
      </c>
      <c r="F30">
        <v>8.1250909090909076</v>
      </c>
      <c r="G30">
        <v>87.990892973861804</v>
      </c>
    </row>
    <row r="31" spans="1:7">
      <c r="A31" t="s">
        <v>4</v>
      </c>
      <c r="B31">
        <v>2</v>
      </c>
      <c r="C31">
        <v>3</v>
      </c>
      <c r="D31">
        <v>0</v>
      </c>
      <c r="E31">
        <v>5</v>
      </c>
      <c r="F31">
        <v>25.365157889343998</v>
      </c>
    </row>
    <row r="32" spans="1:7">
      <c r="A32" t="s">
        <v>4</v>
      </c>
      <c r="B32">
        <v>2</v>
      </c>
      <c r="C32">
        <v>3</v>
      </c>
      <c r="D32">
        <v>5</v>
      </c>
      <c r="E32">
        <v>15</v>
      </c>
      <c r="F32">
        <v>51.93134545454545</v>
      </c>
    </row>
    <row r="33" spans="1:7">
      <c r="A33" t="s">
        <v>4</v>
      </c>
      <c r="B33">
        <v>2</v>
      </c>
      <c r="C33">
        <v>3</v>
      </c>
      <c r="D33">
        <v>15</v>
      </c>
      <c r="E33">
        <v>27.962962962962965</v>
      </c>
      <c r="F33">
        <v>62.035781818181817</v>
      </c>
      <c r="G33">
        <v>139.33228516207126</v>
      </c>
    </row>
    <row r="34" spans="1:7">
      <c r="A34" t="s">
        <v>5</v>
      </c>
      <c r="B34">
        <v>1</v>
      </c>
      <c r="C34">
        <v>1</v>
      </c>
      <c r="D34">
        <v>0</v>
      </c>
      <c r="E34">
        <v>5</v>
      </c>
      <c r="F34">
        <v>83.052001951570887</v>
      </c>
    </row>
    <row r="35" spans="1:7">
      <c r="A35" t="s">
        <v>5</v>
      </c>
      <c r="B35">
        <v>1</v>
      </c>
      <c r="C35">
        <v>1</v>
      </c>
      <c r="D35">
        <v>5</v>
      </c>
      <c r="E35">
        <v>15</v>
      </c>
      <c r="F35">
        <v>30.995490909090908</v>
      </c>
    </row>
    <row r="36" spans="1:7">
      <c r="A36" t="s">
        <v>5</v>
      </c>
      <c r="B36">
        <v>1</v>
      </c>
      <c r="C36">
        <v>1</v>
      </c>
      <c r="D36">
        <v>15</v>
      </c>
      <c r="E36">
        <v>25</v>
      </c>
      <c r="F36">
        <v>50.558327272727261</v>
      </c>
    </row>
    <row r="37" spans="1:7">
      <c r="A37" t="s">
        <v>5</v>
      </c>
      <c r="B37">
        <v>1</v>
      </c>
      <c r="C37">
        <v>1</v>
      </c>
      <c r="D37">
        <v>25</v>
      </c>
      <c r="E37">
        <v>26.887968693119767</v>
      </c>
      <c r="F37">
        <v>22.295636363636362</v>
      </c>
      <c r="G37">
        <v>186.90145649702541</v>
      </c>
    </row>
    <row r="38" spans="1:7">
      <c r="A38" t="s">
        <v>5</v>
      </c>
      <c r="B38">
        <v>1</v>
      </c>
      <c r="C38">
        <v>2</v>
      </c>
      <c r="D38">
        <v>0</v>
      </c>
      <c r="E38">
        <v>5</v>
      </c>
      <c r="F38">
        <v>155.13236149359705</v>
      </c>
    </row>
    <row r="39" spans="1:7">
      <c r="A39" t="s">
        <v>5</v>
      </c>
      <c r="B39">
        <v>1</v>
      </c>
      <c r="C39">
        <v>2</v>
      </c>
      <c r="D39">
        <v>5</v>
      </c>
      <c r="E39">
        <v>15</v>
      </c>
      <c r="F39">
        <v>72.80661818181818</v>
      </c>
    </row>
    <row r="40" spans="1:7">
      <c r="A40" t="s">
        <v>5</v>
      </c>
      <c r="B40">
        <v>1</v>
      </c>
      <c r="C40">
        <v>2</v>
      </c>
      <c r="D40">
        <v>15</v>
      </c>
      <c r="E40">
        <v>23.194848926101201</v>
      </c>
      <c r="F40">
        <v>70.289672727272716</v>
      </c>
      <c r="G40">
        <v>298.22865240268794</v>
      </c>
    </row>
    <row r="41" spans="1:7">
      <c r="A41" t="s">
        <v>5</v>
      </c>
      <c r="B41">
        <v>1</v>
      </c>
      <c r="C41">
        <v>3</v>
      </c>
      <c r="D41">
        <v>0</v>
      </c>
      <c r="E41">
        <v>5</v>
      </c>
      <c r="F41">
        <v>60.420501640494543</v>
      </c>
    </row>
    <row r="42" spans="1:7">
      <c r="A42" t="s">
        <v>5</v>
      </c>
      <c r="B42">
        <v>1</v>
      </c>
      <c r="C42">
        <v>3</v>
      </c>
      <c r="D42">
        <v>5</v>
      </c>
      <c r="E42">
        <v>15</v>
      </c>
      <c r="F42">
        <v>136.50152727272726</v>
      </c>
    </row>
    <row r="43" spans="1:7">
      <c r="A43" t="s">
        <v>5</v>
      </c>
      <c r="B43">
        <v>1</v>
      </c>
      <c r="C43">
        <v>3</v>
      </c>
      <c r="D43">
        <v>15</v>
      </c>
      <c r="E43">
        <v>25</v>
      </c>
      <c r="F43">
        <v>76.94959999999999</v>
      </c>
    </row>
    <row r="44" spans="1:7">
      <c r="A44" t="s">
        <v>5</v>
      </c>
      <c r="B44">
        <v>1</v>
      </c>
      <c r="C44">
        <v>3</v>
      </c>
      <c r="D44">
        <v>25</v>
      </c>
      <c r="E44">
        <v>35</v>
      </c>
      <c r="F44">
        <v>66.790690909090912</v>
      </c>
    </row>
    <row r="45" spans="1:7">
      <c r="A45" t="s">
        <v>5</v>
      </c>
      <c r="B45">
        <v>1</v>
      </c>
      <c r="C45">
        <v>3</v>
      </c>
      <c r="D45">
        <v>35</v>
      </c>
      <c r="E45">
        <v>35.892792136876594</v>
      </c>
      <c r="F45">
        <v>6.1039999999999992</v>
      </c>
      <c r="G45">
        <v>346.76631982231271</v>
      </c>
    </row>
    <row r="46" spans="1:7">
      <c r="A46" t="s">
        <v>5</v>
      </c>
      <c r="B46">
        <v>2</v>
      </c>
      <c r="C46">
        <v>1</v>
      </c>
      <c r="D46">
        <v>0</v>
      </c>
      <c r="E46">
        <v>5</v>
      </c>
      <c r="F46">
        <v>37.616161822298182</v>
      </c>
    </row>
    <row r="47" spans="1:7">
      <c r="A47" t="s">
        <v>5</v>
      </c>
      <c r="B47">
        <v>2</v>
      </c>
      <c r="C47">
        <v>1</v>
      </c>
      <c r="D47">
        <v>5</v>
      </c>
      <c r="E47">
        <v>15</v>
      </c>
      <c r="F47">
        <v>73.9362909090909</v>
      </c>
    </row>
    <row r="48" spans="1:7">
      <c r="A48" t="s">
        <v>5</v>
      </c>
      <c r="B48">
        <v>2</v>
      </c>
      <c r="C48">
        <v>1</v>
      </c>
      <c r="D48">
        <v>15</v>
      </c>
      <c r="E48">
        <v>22.42901346923917</v>
      </c>
      <c r="F48">
        <v>30.475199999999997</v>
      </c>
      <c r="G48">
        <v>142.02765273138908</v>
      </c>
    </row>
    <row r="49" spans="1:7">
      <c r="A49" t="s">
        <v>5</v>
      </c>
      <c r="B49">
        <v>2</v>
      </c>
      <c r="C49">
        <v>2</v>
      </c>
      <c r="D49">
        <v>0</v>
      </c>
      <c r="E49">
        <v>5</v>
      </c>
      <c r="F49">
        <v>30.782890803432725</v>
      </c>
    </row>
    <row r="50" spans="1:7">
      <c r="A50" t="s">
        <v>5</v>
      </c>
      <c r="B50">
        <v>2</v>
      </c>
      <c r="C50">
        <v>2</v>
      </c>
      <c r="D50">
        <v>5</v>
      </c>
      <c r="E50">
        <v>15</v>
      </c>
      <c r="F50">
        <v>53.05745454545454</v>
      </c>
    </row>
    <row r="51" spans="1:7">
      <c r="A51" t="s">
        <v>5</v>
      </c>
      <c r="B51">
        <v>2</v>
      </c>
      <c r="C51">
        <v>2</v>
      </c>
      <c r="D51">
        <v>15</v>
      </c>
      <c r="E51">
        <v>25.234346559883509</v>
      </c>
      <c r="F51">
        <v>35.622109090909092</v>
      </c>
      <c r="G51">
        <v>119.46245443979636</v>
      </c>
    </row>
    <row r="52" spans="1:7">
      <c r="A52" t="s">
        <v>5</v>
      </c>
      <c r="B52">
        <v>2</v>
      </c>
      <c r="C52">
        <v>3</v>
      </c>
      <c r="D52">
        <v>0</v>
      </c>
      <c r="E52">
        <v>5</v>
      </c>
      <c r="F52">
        <v>51.772939552951264</v>
      </c>
    </row>
    <row r="53" spans="1:7">
      <c r="A53" t="s">
        <v>5</v>
      </c>
      <c r="B53">
        <v>2</v>
      </c>
      <c r="C53">
        <v>3</v>
      </c>
      <c r="D53">
        <v>5</v>
      </c>
      <c r="E53">
        <v>15</v>
      </c>
      <c r="F53">
        <v>180.33425454545454</v>
      </c>
    </row>
    <row r="54" spans="1:7">
      <c r="A54" t="s">
        <v>5</v>
      </c>
      <c r="B54">
        <v>2</v>
      </c>
      <c r="C54">
        <v>3</v>
      </c>
      <c r="D54">
        <v>15</v>
      </c>
      <c r="E54">
        <v>18.415544230069166</v>
      </c>
      <c r="F54">
        <v>16.558690909090906</v>
      </c>
      <c r="G54">
        <v>248.66588500749671</v>
      </c>
    </row>
    <row r="55" spans="1:7">
      <c r="A55" t="s">
        <v>6</v>
      </c>
      <c r="B55">
        <v>1</v>
      </c>
      <c r="C55">
        <v>1</v>
      </c>
      <c r="D55">
        <v>0</v>
      </c>
      <c r="E55">
        <v>5</v>
      </c>
      <c r="F55">
        <v>37.866168058859635</v>
      </c>
    </row>
    <row r="56" spans="1:7">
      <c r="A56" t="s">
        <v>6</v>
      </c>
      <c r="B56">
        <v>1</v>
      </c>
      <c r="C56">
        <v>1</v>
      </c>
      <c r="D56">
        <v>5</v>
      </c>
      <c r="E56">
        <v>15</v>
      </c>
      <c r="F56">
        <v>46.454545454545453</v>
      </c>
    </row>
    <row r="57" spans="1:7">
      <c r="A57" t="s">
        <v>6</v>
      </c>
      <c r="B57">
        <v>1</v>
      </c>
      <c r="C57">
        <v>1</v>
      </c>
      <c r="D57">
        <v>15</v>
      </c>
      <c r="E57">
        <v>25</v>
      </c>
      <c r="F57">
        <v>4.5899636363636365</v>
      </c>
      <c r="G57">
        <v>88.910677149768716</v>
      </c>
    </row>
    <row r="58" spans="1:7">
      <c r="A58" t="s">
        <v>6</v>
      </c>
      <c r="B58">
        <v>1</v>
      </c>
      <c r="C58">
        <v>2</v>
      </c>
      <c r="D58">
        <v>0</v>
      </c>
      <c r="E58">
        <v>5</v>
      </c>
      <c r="F58">
        <v>51.847312916621085</v>
      </c>
    </row>
    <row r="59" spans="1:7">
      <c r="A59" t="s">
        <v>6</v>
      </c>
      <c r="B59">
        <v>1</v>
      </c>
      <c r="C59">
        <v>2</v>
      </c>
      <c r="D59">
        <v>5</v>
      </c>
      <c r="E59">
        <v>15</v>
      </c>
      <c r="F59">
        <v>45.86399999999999</v>
      </c>
    </row>
    <row r="60" spans="1:7">
      <c r="A60" t="s">
        <v>6</v>
      </c>
      <c r="B60">
        <v>1</v>
      </c>
      <c r="C60">
        <v>2</v>
      </c>
      <c r="D60">
        <v>15</v>
      </c>
      <c r="E60">
        <v>25</v>
      </c>
      <c r="F60">
        <v>62.434909090909095</v>
      </c>
    </row>
    <row r="61" spans="1:7">
      <c r="A61" t="s">
        <v>6</v>
      </c>
      <c r="B61">
        <v>1</v>
      </c>
      <c r="C61">
        <v>2</v>
      </c>
      <c r="D61">
        <v>25</v>
      </c>
      <c r="E61">
        <v>34</v>
      </c>
      <c r="F61">
        <v>137.18370909090908</v>
      </c>
      <c r="G61">
        <v>297.32993109843926</v>
      </c>
    </row>
    <row r="62" spans="1:7">
      <c r="A62" t="s">
        <v>6</v>
      </c>
      <c r="B62">
        <v>1</v>
      </c>
      <c r="C62">
        <v>3</v>
      </c>
      <c r="D62">
        <v>0</v>
      </c>
      <c r="E62">
        <v>5</v>
      </c>
      <c r="F62">
        <v>58.649856911998548</v>
      </c>
    </row>
    <row r="63" spans="1:7">
      <c r="A63" t="s">
        <v>6</v>
      </c>
      <c r="B63">
        <v>1</v>
      </c>
      <c r="C63">
        <v>3</v>
      </c>
      <c r="D63">
        <v>5</v>
      </c>
      <c r="E63">
        <v>15</v>
      </c>
      <c r="F63">
        <v>95.712654545454527</v>
      </c>
    </row>
    <row r="64" spans="1:7">
      <c r="A64" t="s">
        <v>6</v>
      </c>
      <c r="B64">
        <v>1</v>
      </c>
      <c r="C64">
        <v>3</v>
      </c>
      <c r="D64">
        <v>15</v>
      </c>
      <c r="E64">
        <v>25</v>
      </c>
      <c r="F64">
        <v>94.822254545454541</v>
      </c>
      <c r="G64">
        <v>249.18476600290762</v>
      </c>
    </row>
    <row r="65" spans="1:7">
      <c r="A65" t="s">
        <v>6</v>
      </c>
      <c r="B65">
        <v>2</v>
      </c>
      <c r="C65">
        <v>1</v>
      </c>
      <c r="D65">
        <v>0</v>
      </c>
      <c r="E65">
        <v>5</v>
      </c>
      <c r="F65">
        <v>53.643097937061803</v>
      </c>
    </row>
    <row r="66" spans="1:7">
      <c r="A66" t="s">
        <v>6</v>
      </c>
      <c r="B66">
        <v>2</v>
      </c>
      <c r="C66">
        <v>1</v>
      </c>
      <c r="D66">
        <v>5</v>
      </c>
      <c r="E66">
        <v>15</v>
      </c>
      <c r="F66">
        <v>62.011854545454533</v>
      </c>
    </row>
    <row r="67" spans="1:7">
      <c r="A67" t="s">
        <v>6</v>
      </c>
      <c r="B67">
        <v>2</v>
      </c>
      <c r="C67">
        <v>1</v>
      </c>
      <c r="D67">
        <v>15</v>
      </c>
      <c r="E67">
        <v>25</v>
      </c>
      <c r="F67">
        <v>83.620727272727279</v>
      </c>
    </row>
    <row r="68" spans="1:7">
      <c r="A68" t="s">
        <v>6</v>
      </c>
      <c r="B68">
        <v>2</v>
      </c>
      <c r="C68">
        <v>1</v>
      </c>
      <c r="D68">
        <v>25</v>
      </c>
      <c r="E68">
        <v>32.849629130141601</v>
      </c>
      <c r="F68">
        <v>29.63163636363636</v>
      </c>
      <c r="G68">
        <v>228.90731611887998</v>
      </c>
    </row>
    <row r="69" spans="1:7">
      <c r="A69" t="s">
        <v>6</v>
      </c>
      <c r="B69">
        <v>2</v>
      </c>
      <c r="C69">
        <v>2</v>
      </c>
      <c r="D69">
        <v>0</v>
      </c>
      <c r="E69">
        <v>5</v>
      </c>
      <c r="F69">
        <v>124.29360337473162</v>
      </c>
    </row>
    <row r="70" spans="1:7">
      <c r="A70" t="s">
        <v>6</v>
      </c>
      <c r="B70">
        <v>2</v>
      </c>
      <c r="C70">
        <v>2</v>
      </c>
      <c r="D70">
        <v>5</v>
      </c>
      <c r="E70">
        <v>15</v>
      </c>
      <c r="F70">
        <v>64.209600000000009</v>
      </c>
    </row>
    <row r="71" spans="1:7">
      <c r="A71" t="s">
        <v>6</v>
      </c>
      <c r="B71">
        <v>2</v>
      </c>
      <c r="C71">
        <v>2</v>
      </c>
      <c r="D71">
        <v>15</v>
      </c>
      <c r="E71">
        <v>25</v>
      </c>
      <c r="F71">
        <v>68.226327272727275</v>
      </c>
    </row>
    <row r="72" spans="1:7">
      <c r="A72" t="s">
        <v>6</v>
      </c>
      <c r="B72">
        <v>2</v>
      </c>
      <c r="C72">
        <v>2</v>
      </c>
      <c r="D72">
        <v>25</v>
      </c>
      <c r="E72">
        <v>35</v>
      </c>
      <c r="F72">
        <v>136.2352727272727</v>
      </c>
    </row>
    <row r="73" spans="1:7">
      <c r="A73" t="s">
        <v>6</v>
      </c>
      <c r="B73">
        <v>2</v>
      </c>
      <c r="C73">
        <v>2</v>
      </c>
      <c r="D73">
        <v>35</v>
      </c>
      <c r="E73">
        <v>45</v>
      </c>
      <c r="F73">
        <v>40.306763636363641</v>
      </c>
    </row>
    <row r="74" spans="1:7">
      <c r="A74" t="s">
        <v>6</v>
      </c>
      <c r="B74">
        <v>2</v>
      </c>
      <c r="C74">
        <v>2</v>
      </c>
      <c r="D74">
        <v>45</v>
      </c>
      <c r="E74">
        <v>50.173297370195549</v>
      </c>
      <c r="F74">
        <v>28.456145454545446</v>
      </c>
      <c r="G74">
        <v>461.72771246564065</v>
      </c>
    </row>
    <row r="75" spans="1:7">
      <c r="A75" t="s">
        <v>6</v>
      </c>
      <c r="B75">
        <v>2</v>
      </c>
      <c r="C75">
        <v>3</v>
      </c>
      <c r="D75">
        <v>0</v>
      </c>
      <c r="E75">
        <v>5</v>
      </c>
      <c r="F75">
        <v>74.90968989797237</v>
      </c>
    </row>
    <row r="76" spans="1:7">
      <c r="A76" t="s">
        <v>6</v>
      </c>
      <c r="B76">
        <v>2</v>
      </c>
      <c r="C76">
        <v>3</v>
      </c>
      <c r="D76">
        <v>5</v>
      </c>
      <c r="E76">
        <v>15</v>
      </c>
      <c r="F76">
        <v>65.556654545454535</v>
      </c>
    </row>
    <row r="77" spans="1:7">
      <c r="A77" t="s">
        <v>6</v>
      </c>
      <c r="B77">
        <v>2</v>
      </c>
      <c r="C77">
        <v>3</v>
      </c>
      <c r="D77">
        <v>15</v>
      </c>
      <c r="E77">
        <v>25</v>
      </c>
      <c r="F77">
        <v>48.306109090909082</v>
      </c>
    </row>
    <row r="78" spans="1:7">
      <c r="A78" t="s">
        <v>6</v>
      </c>
      <c r="B78">
        <v>2</v>
      </c>
      <c r="C78">
        <v>3</v>
      </c>
      <c r="D78">
        <v>25</v>
      </c>
      <c r="E78">
        <v>27.279838165879973</v>
      </c>
      <c r="F78">
        <v>13.769890909090911</v>
      </c>
      <c r="G78">
        <v>202.54234444342691</v>
      </c>
    </row>
  </sheetData>
  <sheetCalcPr fullCalcOnLoad="1"/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F78"/>
  <sheetViews>
    <sheetView workbookViewId="0">
      <selection activeCell="G2" sqref="G2"/>
    </sheetView>
  </sheetViews>
  <sheetFormatPr baseColWidth="10" defaultRowHeight="15"/>
  <cols>
    <col min="4" max="4" width="13" bestFit="1" customWidth="1"/>
    <col min="5" max="5" width="12.1640625" bestFit="1" customWidth="1"/>
  </cols>
  <sheetData>
    <row r="1" spans="1:6">
      <c r="A1" t="s">
        <v>0</v>
      </c>
      <c r="B1" t="s">
        <v>2</v>
      </c>
      <c r="C1" t="s">
        <v>1</v>
      </c>
      <c r="D1" t="s">
        <v>25</v>
      </c>
      <c r="E1" t="s">
        <v>26</v>
      </c>
      <c r="F1" t="s">
        <v>12</v>
      </c>
    </row>
    <row r="2" spans="1:6">
      <c r="A2" t="s">
        <v>3</v>
      </c>
      <c r="B2">
        <v>1</v>
      </c>
      <c r="C2">
        <v>1</v>
      </c>
      <c r="D2">
        <v>0</v>
      </c>
      <c r="E2">
        <v>5</v>
      </c>
      <c r="F2">
        <v>49.93</v>
      </c>
    </row>
    <row r="3" spans="1:6">
      <c r="A3" t="s">
        <v>3</v>
      </c>
      <c r="B3">
        <v>1</v>
      </c>
      <c r="C3">
        <v>1</v>
      </c>
      <c r="D3">
        <v>5</v>
      </c>
      <c r="E3">
        <v>15</v>
      </c>
      <c r="F3">
        <v>50.98</v>
      </c>
    </row>
    <row r="4" spans="1:6">
      <c r="A4" t="s">
        <v>3</v>
      </c>
      <c r="B4">
        <v>1</v>
      </c>
      <c r="C4">
        <v>1</v>
      </c>
      <c r="D4">
        <v>15</v>
      </c>
      <c r="E4">
        <v>17.909632571996028</v>
      </c>
      <c r="F4">
        <v>62.61</v>
      </c>
    </row>
    <row r="5" spans="1:6">
      <c r="A5" t="s">
        <v>3</v>
      </c>
      <c r="B5">
        <v>1</v>
      </c>
      <c r="C5">
        <v>2</v>
      </c>
      <c r="D5">
        <v>0</v>
      </c>
      <c r="E5">
        <v>5</v>
      </c>
      <c r="F5">
        <v>44.51</v>
      </c>
    </row>
    <row r="6" spans="1:6">
      <c r="A6" t="s">
        <v>3</v>
      </c>
      <c r="B6">
        <v>1</v>
      </c>
      <c r="C6">
        <v>2</v>
      </c>
      <c r="D6">
        <v>5</v>
      </c>
      <c r="E6">
        <v>11.062562065541211</v>
      </c>
      <c r="F6">
        <v>23.32</v>
      </c>
    </row>
    <row r="7" spans="1:6">
      <c r="A7" t="s">
        <v>3</v>
      </c>
      <c r="B7">
        <v>1</v>
      </c>
      <c r="C7">
        <v>3</v>
      </c>
      <c r="D7">
        <v>0</v>
      </c>
      <c r="E7">
        <v>5</v>
      </c>
      <c r="F7">
        <v>30.8</v>
      </c>
    </row>
    <row r="8" spans="1:6">
      <c r="A8" t="s">
        <v>3</v>
      </c>
      <c r="B8">
        <v>1</v>
      </c>
      <c r="C8">
        <v>3</v>
      </c>
      <c r="D8">
        <v>5</v>
      </c>
      <c r="E8">
        <v>11.469712015888778</v>
      </c>
      <c r="F8">
        <v>49.43</v>
      </c>
    </row>
    <row r="9" spans="1:6">
      <c r="A9" t="s">
        <v>3</v>
      </c>
      <c r="B9">
        <v>2</v>
      </c>
      <c r="C9">
        <v>1</v>
      </c>
      <c r="D9">
        <v>0</v>
      </c>
      <c r="E9">
        <v>5</v>
      </c>
      <c r="F9">
        <v>168.5</v>
      </c>
    </row>
    <row r="10" spans="1:6">
      <c r="A10" t="s">
        <v>3</v>
      </c>
      <c r="B10">
        <v>2</v>
      </c>
      <c r="C10">
        <v>1</v>
      </c>
      <c r="D10">
        <v>5</v>
      </c>
      <c r="E10">
        <v>15</v>
      </c>
      <c r="F10">
        <v>167.8</v>
      </c>
    </row>
    <row r="11" spans="1:6">
      <c r="A11" t="s">
        <v>3</v>
      </c>
      <c r="B11">
        <v>2</v>
      </c>
      <c r="C11">
        <v>1</v>
      </c>
      <c r="D11">
        <v>15</v>
      </c>
      <c r="E11">
        <v>19.533267130089374</v>
      </c>
      <c r="F11">
        <v>148.30000000000001</v>
      </c>
    </row>
    <row r="12" spans="1:6">
      <c r="A12" t="s">
        <v>3</v>
      </c>
      <c r="B12">
        <v>2</v>
      </c>
      <c r="C12">
        <v>2</v>
      </c>
      <c r="D12">
        <v>0</v>
      </c>
      <c r="E12">
        <v>5</v>
      </c>
      <c r="F12">
        <v>155.6</v>
      </c>
    </row>
    <row r="13" spans="1:6">
      <c r="A13" t="s">
        <v>3</v>
      </c>
      <c r="B13">
        <v>2</v>
      </c>
      <c r="C13">
        <v>2</v>
      </c>
      <c r="D13">
        <v>5</v>
      </c>
      <c r="E13">
        <v>15</v>
      </c>
      <c r="F13">
        <v>176.7</v>
      </c>
    </row>
    <row r="14" spans="1:6">
      <c r="A14" t="s">
        <v>3</v>
      </c>
      <c r="B14">
        <v>2</v>
      </c>
      <c r="C14">
        <v>2</v>
      </c>
      <c r="D14">
        <v>15</v>
      </c>
      <c r="E14">
        <v>17.462760675273088</v>
      </c>
      <c r="F14">
        <v>114.3</v>
      </c>
    </row>
    <row r="15" spans="1:6">
      <c r="A15" t="s">
        <v>3</v>
      </c>
      <c r="B15">
        <v>2</v>
      </c>
      <c r="C15">
        <v>3</v>
      </c>
      <c r="D15">
        <v>0</v>
      </c>
      <c r="E15">
        <v>5</v>
      </c>
      <c r="F15">
        <v>76.25</v>
      </c>
    </row>
    <row r="16" spans="1:6">
      <c r="A16" t="s">
        <v>3</v>
      </c>
      <c r="B16">
        <v>2</v>
      </c>
      <c r="C16">
        <v>3</v>
      </c>
      <c r="D16">
        <v>5</v>
      </c>
      <c r="E16">
        <v>11.683217477656404</v>
      </c>
      <c r="F16">
        <v>128.6</v>
      </c>
    </row>
    <row r="17" spans="1:6">
      <c r="A17" t="s">
        <v>4</v>
      </c>
      <c r="B17">
        <v>1</v>
      </c>
      <c r="C17">
        <v>1</v>
      </c>
      <c r="D17">
        <v>0</v>
      </c>
      <c r="E17">
        <v>5</v>
      </c>
      <c r="F17">
        <v>67.78</v>
      </c>
    </row>
    <row r="18" spans="1:6">
      <c r="A18" t="s">
        <v>4</v>
      </c>
      <c r="B18">
        <v>1</v>
      </c>
      <c r="C18">
        <v>1</v>
      </c>
      <c r="D18">
        <v>5</v>
      </c>
      <c r="E18">
        <v>15</v>
      </c>
      <c r="F18">
        <v>169.4</v>
      </c>
    </row>
    <row r="19" spans="1:6">
      <c r="A19" t="s">
        <v>4</v>
      </c>
      <c r="B19">
        <v>1</v>
      </c>
      <c r="C19">
        <v>1</v>
      </c>
      <c r="D19">
        <v>15</v>
      </c>
      <c r="E19">
        <v>20.454282407407408</v>
      </c>
      <c r="F19">
        <v>253.2</v>
      </c>
    </row>
    <row r="20" spans="1:6">
      <c r="A20" t="s">
        <v>4</v>
      </c>
      <c r="B20">
        <v>1</v>
      </c>
      <c r="C20">
        <v>2</v>
      </c>
      <c r="D20">
        <v>0</v>
      </c>
      <c r="E20">
        <v>5</v>
      </c>
      <c r="F20">
        <v>21.29</v>
      </c>
    </row>
    <row r="21" spans="1:6">
      <c r="A21" t="s">
        <v>4</v>
      </c>
      <c r="B21">
        <v>1</v>
      </c>
      <c r="C21">
        <v>2</v>
      </c>
      <c r="D21">
        <v>5</v>
      </c>
      <c r="E21">
        <v>15</v>
      </c>
      <c r="F21">
        <v>43.55</v>
      </c>
    </row>
    <row r="22" spans="1:6">
      <c r="A22" t="s">
        <v>4</v>
      </c>
      <c r="B22">
        <v>1</v>
      </c>
      <c r="C22">
        <v>2</v>
      </c>
      <c r="D22">
        <v>15</v>
      </c>
      <c r="E22">
        <v>18.935185185185187</v>
      </c>
      <c r="F22">
        <v>112.3</v>
      </c>
    </row>
    <row r="23" spans="1:6">
      <c r="A23" t="s">
        <v>4</v>
      </c>
      <c r="B23">
        <v>1</v>
      </c>
      <c r="C23">
        <v>3</v>
      </c>
      <c r="D23">
        <v>0</v>
      </c>
      <c r="E23">
        <v>5</v>
      </c>
      <c r="F23">
        <v>57.6</v>
      </c>
    </row>
    <row r="24" spans="1:6">
      <c r="A24" t="s">
        <v>4</v>
      </c>
      <c r="B24">
        <v>1</v>
      </c>
      <c r="C24">
        <v>3</v>
      </c>
      <c r="D24">
        <v>5</v>
      </c>
      <c r="E24">
        <v>18.049768518518519</v>
      </c>
      <c r="F24">
        <v>72.349999999999994</v>
      </c>
    </row>
    <row r="25" spans="1:6">
      <c r="A25" t="s">
        <v>4</v>
      </c>
      <c r="B25">
        <v>2</v>
      </c>
      <c r="C25">
        <v>1</v>
      </c>
      <c r="D25">
        <v>0</v>
      </c>
      <c r="E25">
        <v>5</v>
      </c>
      <c r="F25">
        <v>117.3</v>
      </c>
    </row>
    <row r="26" spans="1:6">
      <c r="A26" t="s">
        <v>4</v>
      </c>
      <c r="B26">
        <v>2</v>
      </c>
      <c r="C26">
        <v>1</v>
      </c>
      <c r="D26">
        <v>5</v>
      </c>
      <c r="E26">
        <v>15</v>
      </c>
      <c r="F26">
        <v>122</v>
      </c>
    </row>
    <row r="27" spans="1:6">
      <c r="A27" t="s">
        <v>4</v>
      </c>
      <c r="B27">
        <v>2</v>
      </c>
      <c r="C27">
        <v>1</v>
      </c>
      <c r="D27">
        <v>15</v>
      </c>
      <c r="E27">
        <v>26.487268518518519</v>
      </c>
      <c r="F27">
        <v>118.8</v>
      </c>
    </row>
    <row r="28" spans="1:6">
      <c r="A28" t="s">
        <v>4</v>
      </c>
      <c r="B28">
        <v>2</v>
      </c>
      <c r="C28">
        <v>2</v>
      </c>
      <c r="D28">
        <v>0</v>
      </c>
      <c r="E28">
        <v>5</v>
      </c>
      <c r="F28">
        <v>52.05</v>
      </c>
    </row>
    <row r="29" spans="1:6">
      <c r="A29" t="s">
        <v>4</v>
      </c>
      <c r="B29">
        <v>2</v>
      </c>
      <c r="C29">
        <v>2</v>
      </c>
      <c r="D29">
        <v>5</v>
      </c>
      <c r="E29">
        <v>15</v>
      </c>
      <c r="F29">
        <v>77.819999999999993</v>
      </c>
    </row>
    <row r="30" spans="1:6">
      <c r="A30" t="s">
        <v>4</v>
      </c>
      <c r="B30">
        <v>2</v>
      </c>
      <c r="C30">
        <v>2</v>
      </c>
      <c r="D30">
        <v>15</v>
      </c>
      <c r="E30">
        <v>16.519097222222221</v>
      </c>
      <c r="F30">
        <v>154.6</v>
      </c>
    </row>
    <row r="31" spans="1:6">
      <c r="A31" t="s">
        <v>4</v>
      </c>
      <c r="B31">
        <v>2</v>
      </c>
      <c r="C31">
        <v>3</v>
      </c>
      <c r="D31">
        <v>0</v>
      </c>
      <c r="E31">
        <v>5</v>
      </c>
      <c r="F31">
        <v>71.819999999999993</v>
      </c>
    </row>
    <row r="32" spans="1:6">
      <c r="A32" t="s">
        <v>4</v>
      </c>
      <c r="B32">
        <v>2</v>
      </c>
      <c r="C32">
        <v>3</v>
      </c>
      <c r="D32">
        <v>5</v>
      </c>
      <c r="E32">
        <v>15</v>
      </c>
      <c r="F32">
        <v>103.8</v>
      </c>
    </row>
    <row r="33" spans="1:6">
      <c r="A33" t="s">
        <v>4</v>
      </c>
      <c r="B33">
        <v>2</v>
      </c>
      <c r="C33">
        <v>3</v>
      </c>
      <c r="D33">
        <v>15</v>
      </c>
      <c r="E33">
        <v>27.962962962962965</v>
      </c>
      <c r="F33">
        <v>129.30000000000001</v>
      </c>
    </row>
    <row r="34" spans="1:6">
      <c r="A34" t="s">
        <v>5</v>
      </c>
      <c r="B34">
        <v>1</v>
      </c>
      <c r="C34">
        <v>1</v>
      </c>
      <c r="D34">
        <v>0</v>
      </c>
      <c r="E34">
        <v>5</v>
      </c>
      <c r="F34">
        <v>23.13</v>
      </c>
    </row>
    <row r="35" spans="1:6">
      <c r="A35" t="s">
        <v>5</v>
      </c>
      <c r="B35">
        <v>1</v>
      </c>
      <c r="C35">
        <v>1</v>
      </c>
      <c r="D35">
        <v>5</v>
      </c>
      <c r="E35">
        <v>15</v>
      </c>
      <c r="F35">
        <v>301.89999999999998</v>
      </c>
    </row>
    <row r="36" spans="1:6">
      <c r="A36" t="s">
        <v>5</v>
      </c>
      <c r="B36">
        <v>1</v>
      </c>
      <c r="C36">
        <v>1</v>
      </c>
      <c r="D36">
        <v>15</v>
      </c>
      <c r="E36">
        <v>25</v>
      </c>
      <c r="F36">
        <v>185.9</v>
      </c>
    </row>
    <row r="37" spans="1:6">
      <c r="A37" t="s">
        <v>5</v>
      </c>
      <c r="B37">
        <v>1</v>
      </c>
      <c r="C37">
        <v>1</v>
      </c>
      <c r="D37">
        <v>25</v>
      </c>
      <c r="E37">
        <v>26.887968693119767</v>
      </c>
      <c r="F37">
        <v>89.92</v>
      </c>
    </row>
    <row r="38" spans="1:6">
      <c r="A38" t="s">
        <v>5</v>
      </c>
      <c r="B38">
        <v>1</v>
      </c>
      <c r="C38">
        <v>2</v>
      </c>
      <c r="D38">
        <v>0</v>
      </c>
      <c r="E38">
        <v>5</v>
      </c>
      <c r="F38">
        <v>16.29</v>
      </c>
    </row>
    <row r="39" spans="1:6">
      <c r="A39" t="s">
        <v>5</v>
      </c>
      <c r="B39">
        <v>1</v>
      </c>
      <c r="C39">
        <v>2</v>
      </c>
      <c r="D39">
        <v>5</v>
      </c>
      <c r="E39">
        <v>15</v>
      </c>
      <c r="F39">
        <v>158.4</v>
      </c>
    </row>
    <row r="40" spans="1:6">
      <c r="A40" t="s">
        <v>5</v>
      </c>
      <c r="B40">
        <v>1</v>
      </c>
      <c r="C40">
        <v>2</v>
      </c>
      <c r="D40">
        <v>15</v>
      </c>
      <c r="E40">
        <v>23.194848926101201</v>
      </c>
      <c r="F40">
        <v>112</v>
      </c>
    </row>
    <row r="41" spans="1:6">
      <c r="A41" t="s">
        <v>5</v>
      </c>
      <c r="B41">
        <v>1</v>
      </c>
      <c r="C41">
        <v>3</v>
      </c>
      <c r="D41">
        <v>0</v>
      </c>
      <c r="E41">
        <v>5</v>
      </c>
      <c r="F41">
        <v>27.35</v>
      </c>
    </row>
    <row r="42" spans="1:6">
      <c r="A42" t="s">
        <v>5</v>
      </c>
      <c r="B42">
        <v>1</v>
      </c>
      <c r="C42">
        <v>3</v>
      </c>
      <c r="D42">
        <v>5</v>
      </c>
      <c r="E42">
        <v>15</v>
      </c>
      <c r="F42">
        <v>81.680000000000007</v>
      </c>
    </row>
    <row r="43" spans="1:6">
      <c r="A43" t="s">
        <v>5</v>
      </c>
      <c r="B43">
        <v>1</v>
      </c>
      <c r="C43">
        <v>3</v>
      </c>
      <c r="D43">
        <v>15</v>
      </c>
      <c r="E43">
        <v>25</v>
      </c>
      <c r="F43">
        <v>104.5</v>
      </c>
    </row>
    <row r="44" spans="1:6">
      <c r="A44" t="s">
        <v>5</v>
      </c>
      <c r="B44">
        <v>1</v>
      </c>
      <c r="C44">
        <v>3</v>
      </c>
      <c r="D44">
        <v>25</v>
      </c>
      <c r="E44">
        <v>35</v>
      </c>
      <c r="F44">
        <v>136.69999999999999</v>
      </c>
    </row>
    <row r="45" spans="1:6">
      <c r="A45" t="s">
        <v>5</v>
      </c>
      <c r="B45">
        <v>1</v>
      </c>
      <c r="C45">
        <v>3</v>
      </c>
      <c r="D45">
        <v>35</v>
      </c>
      <c r="E45">
        <v>35.892792136876594</v>
      </c>
      <c r="F45">
        <v>202.7</v>
      </c>
    </row>
    <row r="46" spans="1:6">
      <c r="A46" t="s">
        <v>5</v>
      </c>
      <c r="B46">
        <v>2</v>
      </c>
      <c r="C46">
        <v>1</v>
      </c>
      <c r="D46">
        <v>0</v>
      </c>
      <c r="E46">
        <v>5</v>
      </c>
      <c r="F46">
        <v>114.8</v>
      </c>
    </row>
    <row r="47" spans="1:6">
      <c r="A47" t="s">
        <v>5</v>
      </c>
      <c r="B47">
        <v>2</v>
      </c>
      <c r="C47">
        <v>1</v>
      </c>
      <c r="D47">
        <v>5</v>
      </c>
      <c r="E47">
        <v>15</v>
      </c>
      <c r="F47">
        <v>165.6</v>
      </c>
    </row>
    <row r="48" spans="1:6">
      <c r="A48" t="s">
        <v>5</v>
      </c>
      <c r="B48">
        <v>2</v>
      </c>
      <c r="C48">
        <v>1</v>
      </c>
      <c r="D48">
        <v>15</v>
      </c>
      <c r="E48">
        <v>22.42901346923917</v>
      </c>
      <c r="F48">
        <v>310.5</v>
      </c>
    </row>
    <row r="49" spans="1:6">
      <c r="A49" t="s">
        <v>5</v>
      </c>
      <c r="B49">
        <v>2</v>
      </c>
      <c r="C49">
        <v>2</v>
      </c>
      <c r="D49">
        <v>0</v>
      </c>
      <c r="E49">
        <v>5</v>
      </c>
      <c r="F49">
        <v>120.6</v>
      </c>
    </row>
    <row r="50" spans="1:6">
      <c r="A50" t="s">
        <v>5</v>
      </c>
      <c r="B50">
        <v>2</v>
      </c>
      <c r="C50">
        <v>2</v>
      </c>
      <c r="D50">
        <v>5</v>
      </c>
      <c r="E50">
        <v>15</v>
      </c>
      <c r="F50">
        <v>209.6</v>
      </c>
    </row>
    <row r="51" spans="1:6">
      <c r="A51" t="s">
        <v>5</v>
      </c>
      <c r="B51">
        <v>2</v>
      </c>
      <c r="C51">
        <v>2</v>
      </c>
      <c r="D51">
        <v>15</v>
      </c>
      <c r="E51">
        <v>25.234346559883509</v>
      </c>
      <c r="F51">
        <v>351.5</v>
      </c>
    </row>
    <row r="52" spans="1:6">
      <c r="A52" t="s">
        <v>5</v>
      </c>
      <c r="B52">
        <v>2</v>
      </c>
      <c r="C52">
        <v>3</v>
      </c>
      <c r="D52">
        <v>0</v>
      </c>
      <c r="E52">
        <v>5</v>
      </c>
      <c r="F52">
        <v>107.9</v>
      </c>
    </row>
    <row r="53" spans="1:6">
      <c r="A53" t="s">
        <v>5</v>
      </c>
      <c r="B53">
        <v>2</v>
      </c>
      <c r="C53">
        <v>3</v>
      </c>
      <c r="D53">
        <v>5</v>
      </c>
      <c r="E53">
        <v>15</v>
      </c>
      <c r="F53">
        <v>115.8</v>
      </c>
    </row>
    <row r="54" spans="1:6">
      <c r="A54" t="s">
        <v>5</v>
      </c>
      <c r="B54">
        <v>2</v>
      </c>
      <c r="C54">
        <v>3</v>
      </c>
      <c r="D54">
        <v>15</v>
      </c>
      <c r="E54">
        <v>18.415544230069166</v>
      </c>
      <c r="F54">
        <v>253.9</v>
      </c>
    </row>
    <row r="55" spans="1:6">
      <c r="A55" t="s">
        <v>6</v>
      </c>
      <c r="B55">
        <v>1</v>
      </c>
      <c r="C55">
        <v>1</v>
      </c>
      <c r="D55">
        <v>0</v>
      </c>
      <c r="E55">
        <v>5</v>
      </c>
      <c r="F55">
        <v>109.4</v>
      </c>
    </row>
    <row r="56" spans="1:6">
      <c r="A56" t="s">
        <v>6</v>
      </c>
      <c r="B56">
        <v>1</v>
      </c>
      <c r="C56">
        <v>1</v>
      </c>
      <c r="D56">
        <v>5</v>
      </c>
      <c r="E56">
        <v>15</v>
      </c>
      <c r="F56">
        <v>201.6</v>
      </c>
    </row>
    <row r="57" spans="1:6">
      <c r="A57" t="s">
        <v>6</v>
      </c>
      <c r="B57">
        <v>1</v>
      </c>
      <c r="C57">
        <v>1</v>
      </c>
      <c r="D57">
        <v>15</v>
      </c>
      <c r="E57">
        <v>25</v>
      </c>
      <c r="F57">
        <v>217.3</v>
      </c>
    </row>
    <row r="58" spans="1:6">
      <c r="A58" t="s">
        <v>6</v>
      </c>
      <c r="B58">
        <v>1</v>
      </c>
      <c r="C58">
        <v>2</v>
      </c>
      <c r="D58">
        <v>0</v>
      </c>
      <c r="E58">
        <v>5</v>
      </c>
      <c r="F58">
        <v>128.80000000000001</v>
      </c>
    </row>
    <row r="59" spans="1:6">
      <c r="A59" t="s">
        <v>6</v>
      </c>
      <c r="B59">
        <v>1</v>
      </c>
      <c r="C59">
        <v>2</v>
      </c>
      <c r="D59">
        <v>5</v>
      </c>
      <c r="E59">
        <v>15</v>
      </c>
      <c r="F59">
        <v>173.8</v>
      </c>
    </row>
    <row r="60" spans="1:6">
      <c r="A60" t="s">
        <v>6</v>
      </c>
      <c r="B60">
        <v>1</v>
      </c>
      <c r="C60">
        <v>2</v>
      </c>
      <c r="D60">
        <v>15</v>
      </c>
      <c r="E60">
        <v>25</v>
      </c>
      <c r="F60">
        <v>187.1</v>
      </c>
    </row>
    <row r="61" spans="1:6">
      <c r="A61" t="s">
        <v>6</v>
      </c>
      <c r="B61">
        <v>1</v>
      </c>
      <c r="C61">
        <v>2</v>
      </c>
      <c r="D61">
        <v>25</v>
      </c>
      <c r="E61">
        <v>34</v>
      </c>
      <c r="F61">
        <v>85.43</v>
      </c>
    </row>
    <row r="62" spans="1:6">
      <c r="A62" t="s">
        <v>6</v>
      </c>
      <c r="B62">
        <v>1</v>
      </c>
      <c r="C62">
        <v>3</v>
      </c>
      <c r="D62">
        <v>0</v>
      </c>
      <c r="E62">
        <v>5</v>
      </c>
      <c r="F62">
        <v>89.22</v>
      </c>
    </row>
    <row r="63" spans="1:6">
      <c r="A63" t="s">
        <v>6</v>
      </c>
      <c r="B63">
        <v>1</v>
      </c>
      <c r="C63">
        <v>3</v>
      </c>
      <c r="D63">
        <v>5</v>
      </c>
      <c r="E63">
        <v>15</v>
      </c>
      <c r="F63">
        <v>107.9</v>
      </c>
    </row>
    <row r="64" spans="1:6">
      <c r="A64" t="s">
        <v>6</v>
      </c>
      <c r="B64">
        <v>1</v>
      </c>
      <c r="C64">
        <v>3</v>
      </c>
      <c r="D64">
        <v>15</v>
      </c>
      <c r="E64">
        <v>25</v>
      </c>
      <c r="F64">
        <v>81.91</v>
      </c>
    </row>
    <row r="65" spans="1:6">
      <c r="A65" t="s">
        <v>6</v>
      </c>
      <c r="B65">
        <v>2</v>
      </c>
      <c r="C65">
        <v>1</v>
      </c>
      <c r="D65">
        <v>0</v>
      </c>
      <c r="E65">
        <v>5</v>
      </c>
      <c r="F65">
        <v>178.8</v>
      </c>
    </row>
    <row r="66" spans="1:6">
      <c r="A66" t="s">
        <v>6</v>
      </c>
      <c r="B66">
        <v>2</v>
      </c>
      <c r="C66">
        <v>1</v>
      </c>
      <c r="D66">
        <v>5</v>
      </c>
      <c r="E66">
        <v>15</v>
      </c>
      <c r="F66">
        <v>180.3</v>
      </c>
    </row>
    <row r="67" spans="1:6">
      <c r="A67" t="s">
        <v>6</v>
      </c>
      <c r="B67">
        <v>2</v>
      </c>
      <c r="C67">
        <v>1</v>
      </c>
      <c r="D67">
        <v>15</v>
      </c>
      <c r="E67">
        <v>25</v>
      </c>
      <c r="F67">
        <v>157.5</v>
      </c>
    </row>
    <row r="68" spans="1:6">
      <c r="A68" t="s">
        <v>6</v>
      </c>
      <c r="B68">
        <v>2</v>
      </c>
      <c r="C68">
        <v>1</v>
      </c>
      <c r="D68">
        <v>25</v>
      </c>
      <c r="E68">
        <v>32.849629130141601</v>
      </c>
      <c r="F68">
        <v>292.39999999999998</v>
      </c>
    </row>
    <row r="69" spans="1:6">
      <c r="A69" t="s">
        <v>6</v>
      </c>
      <c r="B69">
        <v>2</v>
      </c>
      <c r="C69">
        <v>2</v>
      </c>
      <c r="D69">
        <v>0</v>
      </c>
      <c r="E69">
        <v>5</v>
      </c>
      <c r="F69">
        <v>92.79</v>
      </c>
    </row>
    <row r="70" spans="1:6">
      <c r="A70" t="s">
        <v>6</v>
      </c>
      <c r="B70">
        <v>2</v>
      </c>
      <c r="C70">
        <v>2</v>
      </c>
      <c r="D70">
        <v>5</v>
      </c>
      <c r="E70">
        <v>15</v>
      </c>
      <c r="F70">
        <v>196.6</v>
      </c>
    </row>
    <row r="71" spans="1:6">
      <c r="A71" t="s">
        <v>6</v>
      </c>
      <c r="B71">
        <v>2</v>
      </c>
      <c r="C71">
        <v>2</v>
      </c>
      <c r="D71">
        <v>15</v>
      </c>
      <c r="E71">
        <v>25</v>
      </c>
      <c r="F71">
        <v>208.7</v>
      </c>
    </row>
    <row r="72" spans="1:6">
      <c r="A72" t="s">
        <v>6</v>
      </c>
      <c r="B72">
        <v>2</v>
      </c>
      <c r="C72">
        <v>2</v>
      </c>
      <c r="D72">
        <v>25</v>
      </c>
      <c r="E72">
        <v>35</v>
      </c>
      <c r="F72">
        <v>81.02</v>
      </c>
    </row>
    <row r="73" spans="1:6">
      <c r="A73" t="s">
        <v>6</v>
      </c>
      <c r="B73">
        <v>2</v>
      </c>
      <c r="C73">
        <v>2</v>
      </c>
      <c r="D73">
        <v>35</v>
      </c>
      <c r="E73">
        <v>45</v>
      </c>
      <c r="F73">
        <v>313.3</v>
      </c>
    </row>
    <row r="74" spans="1:6">
      <c r="A74" t="s">
        <v>6</v>
      </c>
      <c r="B74">
        <v>2</v>
      </c>
      <c r="C74">
        <v>2</v>
      </c>
      <c r="D74">
        <v>45</v>
      </c>
      <c r="E74">
        <v>50.173297370195549</v>
      </c>
      <c r="F74">
        <v>193</v>
      </c>
    </row>
    <row r="75" spans="1:6">
      <c r="A75" t="s">
        <v>6</v>
      </c>
      <c r="B75">
        <v>2</v>
      </c>
      <c r="C75">
        <v>3</v>
      </c>
      <c r="D75">
        <v>0</v>
      </c>
      <c r="E75">
        <v>5</v>
      </c>
      <c r="F75">
        <v>110.6</v>
      </c>
    </row>
    <row r="76" spans="1:6">
      <c r="A76" t="s">
        <v>6</v>
      </c>
      <c r="B76">
        <v>2</v>
      </c>
      <c r="C76">
        <v>3</v>
      </c>
      <c r="D76">
        <v>5</v>
      </c>
      <c r="E76">
        <v>15</v>
      </c>
      <c r="F76">
        <v>193.6</v>
      </c>
    </row>
    <row r="77" spans="1:6">
      <c r="A77" t="s">
        <v>6</v>
      </c>
      <c r="B77">
        <v>2</v>
      </c>
      <c r="C77">
        <v>3</v>
      </c>
      <c r="D77">
        <v>15</v>
      </c>
      <c r="E77">
        <v>25</v>
      </c>
      <c r="F77">
        <v>249.4</v>
      </c>
    </row>
    <row r="78" spans="1:6">
      <c r="A78" t="s">
        <v>6</v>
      </c>
      <c r="B78">
        <v>2</v>
      </c>
      <c r="C78">
        <v>3</v>
      </c>
      <c r="D78">
        <v>25</v>
      </c>
      <c r="E78">
        <v>27.279838165879973</v>
      </c>
      <c r="F78">
        <v>202.8</v>
      </c>
    </row>
  </sheetData>
  <sheetCalcPr fullCalcOnLoad="1"/>
  <phoneticPr fontId="5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1</vt:i4>
      </vt:variant>
    </vt:vector>
  </HeadingPairs>
  <TitlesOfParts>
    <vt:vector size="5" baseType="lpstr">
      <vt:lpstr>Raw</vt:lpstr>
      <vt:lpstr>Carbon final</vt:lpstr>
      <vt:lpstr>Nitrogen final</vt:lpstr>
      <vt:lpstr>CN final</vt:lpstr>
      <vt:lpstr>Chart1</vt:lpstr>
    </vt:vector>
  </TitlesOfParts>
  <Company>Monmouth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Toniann Keiling</dc:creator>
  <cp:lastModifiedBy>DSS Admin</cp:lastModifiedBy>
  <dcterms:created xsi:type="dcterms:W3CDTF">2014-11-11T04:05:24Z</dcterms:created>
  <dcterms:modified xsi:type="dcterms:W3CDTF">2016-02-02T00:17:16Z</dcterms:modified>
</cp:coreProperties>
</file>